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QUADRO RESUMO" sheetId="1" r:id="rId4"/>
    <sheet state="visible" name="COPEIRO (A)" sheetId="2" r:id="rId5"/>
    <sheet state="visible" name="GARÇOMGARÇONETE" sheetId="3" r:id="rId6"/>
    <sheet state="visible" name="COZINHEIRO (A)" sheetId="4" r:id="rId7"/>
    <sheet state="visible" name="SUPERVISOR (A) ADMINISTRATIVO" sheetId="5" r:id="rId8"/>
    <sheet state="visible" name="ENCARREGADO (A) GERAL" sheetId="6" r:id="rId9"/>
    <sheet state="hidden" name="PLAQUATAS DE IDENTIFICAÇÃO" sheetId="7" r:id="rId10"/>
    <sheet state="visible" name=" V.A_VT" sheetId="8" r:id="rId11"/>
    <sheet state="visible" name="UNIFORME" sheetId="9" r:id="rId12"/>
    <sheet state="visible" name="RELÓGIO DE PONTO " sheetId="10" r:id="rId13"/>
    <sheet state="visible" name="EQUIPAMENTOS" sheetId="11" r:id="rId14"/>
    <sheet state="visible" name="REFERÊNCIAS EQUIPAMENTOS" sheetId="12" r:id="rId15"/>
    <sheet state="visible" name="MATERIAIS DE CONSUMO" sheetId="13" r:id="rId16"/>
    <sheet state="visible" name="REFERÊNCIAS UNIFORMES" sheetId="14" r:id="rId17"/>
    <sheet state="hidden" name="RELÓGIO DE PONTO" sheetId="15" r:id="rId18"/>
    <sheet state="hidden" name="MATERIAL" sheetId="16" r:id="rId19"/>
    <sheet state="hidden" name="EQUIPAMENTO" sheetId="17" r:id="rId20"/>
    <sheet state="visible" name="REFERÊNCIAS RELÓGIO DE PONTO" sheetId="18" r:id="rId21"/>
    <sheet state="visible" name="REFERÊNCIAS MATERIAIS " sheetId="19" r:id="rId22"/>
    <sheet state="visible" name="REFERÊNCIA DEPÓSITO EM GARANTIA" sheetId="20" r:id="rId23"/>
    <sheet state="visible" name="MEMORIA DE CALCULO" sheetId="21" r:id="rId24"/>
  </sheets>
  <externalReferences>
    <externalReference r:id="rId25"/>
  </externalReferences>
  <definedNames>
    <definedName localSheetId="11" name="Excel_BuiltIn_Print_Area_1_1">#REF!,#REF!</definedName>
    <definedName name="Excel_BuiltIn_Print_Area_1_1">#REF!,#REF!</definedName>
    <definedName localSheetId="11" name="partfunc">'[1]Anexo I'!#REF!</definedName>
    <definedName name="partfunc">'[1]Anexo I'!#REF!</definedName>
    <definedName name="salRT">#REF!</definedName>
    <definedName name="Excel_BuiltIn_Print_Area_3_1">#REF!</definedName>
    <definedName name="SALAUX">#REF!</definedName>
    <definedName name="Excel_BuiltIn_Print_Area_8">#REF!</definedName>
    <definedName name="Excel_BuiltIn_Print_Area_3_1_1_1_1">#REF!</definedName>
    <definedName name="Excel_BuiltIn_Print_Area_1_1_1_1_1">#REF!</definedName>
    <definedName name="Excel_BuiltIn_Print_Area_4_1_1_1_1">#REF!</definedName>
    <definedName name="Excel_BuiltIn_Print_Area_3_1_1_1_1_1_2">#REF!</definedName>
    <definedName name="imposto">#REF!</definedName>
    <definedName name="Excel_BuiltIn_Print_Area_8_1_1_1">#REF!</definedName>
    <definedName name="sal">#REF!</definedName>
    <definedName name="taxaLucro">#REF!</definedName>
    <definedName name="_5Excel_BuiltIn_Print_Area_1_1_1_1_1_1_1_1_1">#REF!</definedName>
    <definedName name="Excel_BuiltIn_Print_Area_2_1_1_1">#REF!</definedName>
    <definedName name="Excel_BuiltIn_Print_Area_4_1_1_1_1_1">#REF!</definedName>
    <definedName name="_16Excel_BuiltIn_Print_Area_5_1_1_1">#REF!</definedName>
    <definedName name="_2Excel_BuiltIn_Print_Area_1_1_1_1_1">#REF!</definedName>
    <definedName name="Excel_BuiltIn_Print_Area_7_1_1">#REF!</definedName>
    <definedName name="Excel_BuiltIn_Print_Area_5_1_1_1_1">#REF!</definedName>
    <definedName name="_17EXCEL">#REF!</definedName>
    <definedName name="Excel_BuiltIn_Print_Area_8_1_1">#REF!</definedName>
    <definedName name="Excel_BuiltIn_Print_Area_3_1_1_1_1_1_1">#REF!</definedName>
    <definedName name="_7Excel_BuiltIn_Print_Area_2_1_1_1_1_1">#REF!</definedName>
    <definedName name="_1Excel_BuiltIn_Print_Area_1_1_1">#REF!</definedName>
    <definedName name="Excel_BuiltIn_Print_Area_1_1_1">#REF!</definedName>
    <definedName name="taxaAdm">#REF!</definedName>
    <definedName name="Excel_BuiltIn_Print_Area_5_1">#REF!</definedName>
    <definedName name="Excel_BuiltIn_Print_Area_1_1_1_1_1_1_1">#REF!</definedName>
    <definedName name="Excel_BuiltIn_Print_Area_1">#REF!</definedName>
    <definedName name="_10Excel_BuiltIn_Print_Area_3_1_1_1_1_1">#REF!</definedName>
    <definedName name="encargos">#REF!</definedName>
    <definedName name="_12Excel_BuiltIn_Print_Area_3_1_1_1_1_1_1_1">#REF!</definedName>
    <definedName name="Excel_BuiltIn_Print_Area_9_1">#REF!</definedName>
    <definedName name="Excel_BuiltIn_Print_Area_4_1">#REF!</definedName>
    <definedName name="_9Excel_BuiltIn_Print_Area_3_1_1">#REF!</definedName>
    <definedName name="Excel_BuiltIn_Print_Area_9_1_1">#REF!</definedName>
    <definedName name="Excel_BuiltIn_Print_Area_2_1_1">#REF!</definedName>
    <definedName name="Excel_BuiltIn_Print_Area_4_1_1_1_1_2">#REF!</definedName>
    <definedName name="Excel_BuiltIn_Print_Area_4_1_1_1">#REF!</definedName>
    <definedName name="Excel_BuiltIn_Print_Area_8_1">#REF!</definedName>
    <definedName name="_6Excel_BuiltIn_Print_Area_2_1_1_1_1">#REF!</definedName>
    <definedName name="Excel_BuiltIn_Print_Area_1_1_1_1_1_1">#REF!</definedName>
    <definedName name="_15Excel_BuiltIn_Print_Area_4_1_1_1_1">#REF!</definedName>
    <definedName name="Excel_BuiltIn_Print_Area_3_1_1_1_1_1_1_1">#REF!</definedName>
    <definedName name="Excel_BuiltIn_Print_Area_2_1_1_1_1_1_1">#REF!</definedName>
    <definedName name="_18Excel_BuiltIn_Print_Area_7_1">#REF!</definedName>
    <definedName name="Excel_BuiltIn_Print_Area_1_1_1_1_1_1_1_1">#REF!</definedName>
    <definedName name="_11Excel_BuiltIn_Print_Area_3_1_1_1_1_1_1">#REF!</definedName>
    <definedName name="Excel_BuiltIn_Print_Area_2">#REF!</definedName>
    <definedName name="_14Excel_BuiltIn_Print_Area_3_1_1_1_1_1_1_1_1_1">#REF!</definedName>
    <definedName name="_3Excel_BuiltIn_Print_Area_1_1_1_1_1_1_1">#REF!</definedName>
    <definedName name="Excel_BuiltIn_Print_Area_7_1_1_1">#REF!</definedName>
    <definedName name="Excel_BuiltIn_Print_Area_6_1_1_1">#REF!</definedName>
    <definedName name="Excel_BuiltIn_Print_Area_4_1_1">#REF!</definedName>
    <definedName name="_4Excel_BuiltIn_Print_Area_1_1_1_1_1_1_1_1">#REF!</definedName>
    <definedName name="Excel_BuiltIn_Print_Area_6">#REF!</definedName>
    <definedName name="Excel_BuiltIn_Print_Area_3_1_1_1">#REF!</definedName>
    <definedName name="Excel_BuiltIn_Print_Area_3_1_1">#REF!</definedName>
    <definedName name="_13Excel_BuiltIn_Print_Area_3_1_1_1_1_1_1_1_1">#REF!</definedName>
    <definedName name="Excel_BuiltIn_Print_Area_5_1_1_1">#REF!</definedName>
    <definedName name="Excel_BuiltIn_Print_Area_3_1_1_1_1_1">#REF!</definedName>
    <definedName name="Excel_BuiltIn_Print_Area_5">#REF!</definedName>
    <definedName name="Excel_BuiltIn_Print_Area_1_1_1_2">#REF!</definedName>
    <definedName name="Excel_BuiltIn_Print_Area_2_1_1_1_1">#REF!</definedName>
    <definedName name="Excel_BuiltIn_Print_Area_1_1_1_1">#REF!</definedName>
    <definedName name="Excel_BuiltIn_Print_Area_7_1">#REF!</definedName>
    <definedName name="_8Excel_BuiltIn_Print_Area_2_1_1_1_1_1_1">#REF!</definedName>
    <definedName name="Excel_BuiltIn_Print_Area_2_1_1_1_1_1">#REF!</definedName>
    <definedName name="ASSIST">#REF!</definedName>
    <definedName name="Excel_BuiltIn_Print_Area_3_1_1_1_1_1_1_1_1">#REF!</definedName>
    <definedName name="Excel_BuiltIn_Print_Area_10">#REF!</definedName>
    <definedName name="Excel_BuiltIn_Print_Area_1_1_1_1_1_2">#REF!</definedName>
    <definedName name="_17Excel_BuiltIn_Print_Area_6_1_1_1">#REF!</definedName>
    <definedName name="Excel_BuiltIn_Print_Area_2_1">#REF!</definedName>
  </definedNames>
  <calcPr/>
  <extLst>
    <ext uri="GoogleSheetsCustomDataVersion1">
      <go:sheetsCustomData xmlns:go="http://customooxmlschemas.google.com/" r:id="rId26" roundtripDataSignature="AMtx7mihbEBz6NdeTpEiMTrO/XPzg7Y+Mw=="/>
    </ext>
  </extLst>
</workbook>
</file>

<file path=xl/comments1.xml><?xml version="1.0" encoding="utf-8"?>
<comments xmlns:r="http://schemas.openxmlformats.org/officeDocument/2006/relationships" xmlns="http://schemas.openxmlformats.org/spreadsheetml/2006/main">
  <authors>
    <author/>
  </authors>
  <commentList>
    <comment authorId="0" ref="H50">
      <text>
        <t xml:space="preserve">======
ID#AAAAneO9Wvg
    (2022-11-07 13:24:23)
Percentual que mede o risco da atividade econômica (RAT), (1%, 2% ou 3%).</t>
      </text>
    </comment>
    <comment authorId="0" ref="H51">
      <text>
        <t xml:space="preserve">======
ID#AAAAneO9Wvc
    (2022-11-07 13:24:23)
Fator Acidentário de Prevenção (FAP) que afere o desempenho da empresa, dentro da respectiva atividade econômica. (de 0,5% à 2,0%).</t>
      </text>
    </comment>
  </commentList>
  <extLst>
    <ext uri="GoogleSheetsCustomDataVersion1">
      <go:sheetsCustomData xmlns:go="http://customooxmlschemas.google.com/" r:id="rId1" roundtripDataSignature="AMtx7miTWNWtRAvTlap7sJe7iJAZQHkMUQ=="/>
    </ext>
  </extLst>
</comments>
</file>

<file path=xl/comments2.xml><?xml version="1.0" encoding="utf-8"?>
<comments xmlns:r="http://schemas.openxmlformats.org/officeDocument/2006/relationships" xmlns="http://schemas.openxmlformats.org/spreadsheetml/2006/main">
  <authors>
    <author/>
  </authors>
  <commentList>
    <comment authorId="0" ref="C4">
      <text>
        <t xml:space="preserve">======
ID#AAAAneO9WvU
Usuário do Windows    (2022-11-07 13:24:23)
Valor da Tarifa para os modos rodoviário e metroviário do STPC/DF
"Metropolitana 2 (M-2)" 
 conforme Decreto Distrital nº 37.940 de 30/12/2016.</t>
      </text>
    </comment>
  </commentList>
  <extLst>
    <ext uri="GoogleSheetsCustomDataVersion1">
      <go:sheetsCustomData xmlns:go="http://customooxmlschemas.google.com/" r:id="rId1" roundtripDataSignature="AMtx7mjptCZs0yCHB6ZyF1gm6+GJeLR3vw=="/>
    </ext>
  </extLst>
</comments>
</file>

<file path=xl/comments3.xml><?xml version="1.0" encoding="utf-8"?>
<comments xmlns:r="http://schemas.openxmlformats.org/officeDocument/2006/relationships" xmlns="http://schemas.openxmlformats.org/spreadsheetml/2006/main">
  <authors>
    <author/>
  </authors>
  <commentList>
    <comment authorId="0" ref="K88">
      <text>
        <t xml:space="preserve">======
ID#AAAAneO9WvY
Usuário do Windows    (2022-11-07 13:24:23)
Custo mensal / Quantidade de postos</t>
      </text>
    </comment>
  </commentList>
  <extLst>
    <ext uri="GoogleSheetsCustomDataVersion1">
      <go:sheetsCustomData xmlns:go="http://customooxmlschemas.google.com/" r:id="rId1" roundtripDataSignature="AMtx7mhBbXLYjp+DNmCTC6oO3KNQ2LX6KQ=="/>
    </ext>
  </extLst>
</comments>
</file>

<file path=xl/sharedStrings.xml><?xml version="1.0" encoding="utf-8"?>
<sst xmlns="http://schemas.openxmlformats.org/spreadsheetml/2006/main" count="2781" uniqueCount="909">
  <si>
    <t>QUADRO RESUMO</t>
  </si>
  <si>
    <t>Item</t>
  </si>
  <si>
    <t xml:space="preserve">Descrição </t>
  </si>
  <si>
    <t>Quant.</t>
  </si>
  <si>
    <t>Valor do Salário</t>
  </si>
  <si>
    <t>Valor do Posto</t>
  </si>
  <si>
    <t>Valor Mensais (R$)</t>
  </si>
  <si>
    <t>Valor Anual (R$)</t>
  </si>
  <si>
    <t>Fator K</t>
  </si>
  <si>
    <t>Copeiro (a)</t>
  </si>
  <si>
    <t>Garçom / Garçonete</t>
  </si>
  <si>
    <t>Cozinheiro (a)</t>
  </si>
  <si>
    <t>Supervisor (a) Administrativo</t>
  </si>
  <si>
    <t>Encarregado (a) Geral</t>
  </si>
  <si>
    <t>Total</t>
  </si>
  <si>
    <t>Equipe de planejamento</t>
  </si>
  <si>
    <t>Função</t>
  </si>
  <si>
    <t>Servidor</t>
  </si>
  <si>
    <t>SIAPE</t>
  </si>
  <si>
    <t xml:space="preserve">Integrante Requisitante </t>
  </si>
  <si>
    <t xml:space="preserve">Robert Afonso da Silva </t>
  </si>
  <si>
    <t>Atílio Sá dos Santos</t>
  </si>
  <si>
    <t>Lucas Leonardo Farias Lima</t>
  </si>
  <si>
    <t>Marcelo Pereira dos Santos</t>
  </si>
  <si>
    <t>* Cálculo matemático utilizado foi a média aritmética.</t>
  </si>
  <si>
    <t>MINISTÉRIO DA AGRICULTURA, PECUÁRIA E ABASTECIMENTO</t>
  </si>
  <si>
    <t>SECRETARIA-EXECUTIVA</t>
  </si>
  <si>
    <t>DEPARTAMENTO DE ADMINISTRAÇÃO</t>
  </si>
  <si>
    <t>PLANILHA DE CUSTO E FORMAÇÃO DE PREÇOS ESTIMADOS</t>
  </si>
  <si>
    <t>PREGÃO ELETRÔNICO Nº **/****</t>
  </si>
  <si>
    <t>Discriminação dos Serviços</t>
  </si>
  <si>
    <t>A</t>
  </si>
  <si>
    <t xml:space="preserve">Data </t>
  </si>
  <si>
    <t>B</t>
  </si>
  <si>
    <t>Cidade</t>
  </si>
  <si>
    <t>BRASÍLIA/DF</t>
  </si>
  <si>
    <t>C</t>
  </si>
  <si>
    <t>Ano do Acordo, Convenção ou Dissídio Coletivo</t>
  </si>
  <si>
    <t>19/01/2023</t>
  </si>
  <si>
    <t>D</t>
  </si>
  <si>
    <t>Nº de meses de execução contratual</t>
  </si>
  <si>
    <t>E</t>
  </si>
  <si>
    <t xml:space="preserve">Instrumento Coletivo </t>
  </si>
  <si>
    <t>SINDISERVIÇOS CCT 2023</t>
  </si>
  <si>
    <t>Identificação do Serviço</t>
  </si>
  <si>
    <t>Tipo de Serviço</t>
  </si>
  <si>
    <t>Unidade de Medida</t>
  </si>
  <si>
    <t>Quantidade total a contratar (em função da unidade de medida)</t>
  </si>
  <si>
    <t>COPEIRO (A)</t>
  </si>
  <si>
    <t>posto</t>
  </si>
  <si>
    <t>Dados para Composição dos Custos Referentes à Mão-de-Obra</t>
  </si>
  <si>
    <t>Tipo de serviço (mesmo serviço com características distintas)</t>
  </si>
  <si>
    <t>Classificação Brasileira de Ocupações (CBO)</t>
  </si>
  <si>
    <t>Salário Nominativo da Categoria Profissional</t>
  </si>
  <si>
    <t>Categoria profissional (vinculada à execução contratual)</t>
  </si>
  <si>
    <t>Data base da categoria (dia/mês/ano)</t>
  </si>
  <si>
    <t>MÓDULO 1 - COMPOSIÇÃO DA REMUNERAÇÃO</t>
  </si>
  <si>
    <t>COMPOSIÇÃO DA REMUNERAÇÃO</t>
  </si>
  <si>
    <t>%</t>
  </si>
  <si>
    <t>VALOR (R$)</t>
  </si>
  <si>
    <t>Salário Base</t>
  </si>
  <si>
    <t>Adicional Periculosidade</t>
  </si>
  <si>
    <t>Adicional Insalubridade</t>
  </si>
  <si>
    <t>Adicional Noturno</t>
  </si>
  <si>
    <t>Adicional de Hora Noturna Reduzida</t>
  </si>
  <si>
    <t>F</t>
  </si>
  <si>
    <t>Outros (especificar)</t>
  </si>
  <si>
    <t>TOTAL DO MÓDULO 1</t>
  </si>
  <si>
    <t>MÓDULO 2 – ENCARGOS E BENEFÍCIOS ANUAIS, MENSAIS E DIÁRIOS</t>
  </si>
  <si>
    <t>Submódulo 2.1 - 13º Salário, Férias e Adicional de Férias</t>
  </si>
  <si>
    <r>
      <rPr>
        <rFont val="Calibri"/>
        <color theme="1"/>
        <sz val="10.0"/>
      </rPr>
      <t>13 (Décimo-terceiro) salário</t>
    </r>
  </si>
  <si>
    <t>Férias e Adicional de Férias</t>
  </si>
  <si>
    <t>TOTAL</t>
  </si>
  <si>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</si>
  <si>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</si>
  <si>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</si>
  <si>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</si>
  <si>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t>Submódulo 2.2 - GPS, FGTS e Outras Contribuições</t>
  </si>
  <si>
    <t>INSS</t>
  </si>
  <si>
    <t>Salário Educação</t>
  </si>
  <si>
    <t>SAT (Seguro Acidente de Trabalho)</t>
  </si>
  <si>
    <t>SESC ou SESI</t>
  </si>
  <si>
    <t>SENAI - SENAC</t>
  </si>
  <si>
    <t>SEBRAE</t>
  </si>
  <si>
    <t>G</t>
  </si>
  <si>
    <t>INCRA</t>
  </si>
  <si>
    <t>H</t>
  </si>
  <si>
    <t>FGTS</t>
  </si>
  <si>
    <t>TOTAL SUBMÓDULO 2.2</t>
  </si>
  <si>
    <t>Submódulo 2.3 - Benefícios Mensais e Diários</t>
  </si>
  <si>
    <t>Vl. Unit. (R$)</t>
  </si>
  <si>
    <t>Transporte</t>
  </si>
  <si>
    <t>Auxílio-Refeição/Alimentação</t>
  </si>
  <si>
    <t>Assistência Médica</t>
  </si>
  <si>
    <t>Assistência Odontológica</t>
  </si>
  <si>
    <t>Auxílio Funeral</t>
  </si>
  <si>
    <t>TOTAL SUBMÓDULO 2.3</t>
  </si>
  <si>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</si>
  <si>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</si>
  <si>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t>Art. 6º A Administração não se vincula às disposições contidas em Acordos, Convenções ou Dissídios Coletivos de Trabalho que tratem de pagamento de participação dos trabalhadores nos lucros ou resultados da empresa contratada, de matéria não trabalhista, ou que estabeleçam direitos não previstos em lei, tais como valores ou índices obrigatórios de encargos sociais ou previdenciários, bem como de preços para os insumos relacionados ao exercício da atividade.
Parágrafo único. É vedado ao órgão e entidade vincular-se às disposições previstas nos Acordos, Convenções ou Dissídios Coletivos de Trabalho que tratem de obrigações e direitos que somente se aplicam aos contratos com a Administração Pública.</t>
  </si>
  <si>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</si>
  <si>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</si>
  <si>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</si>
  <si>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</si>
  <si>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</si>
  <si>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</si>
  <si>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</si>
  <si>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</si>
  <si>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</si>
  <si>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Benefícios Mensais e Diários</t>
  </si>
  <si>
    <t>TOTAL DO MÓDULO 2</t>
  </si>
  <si>
    <t>MÓDULO 3 – PROVISÃO PARA RESCISÃO</t>
  </si>
  <si>
    <t>PROVISÃO PARA RESCISÃO</t>
  </si>
  <si>
    <t>Aviso Prévio Indenizado</t>
  </si>
  <si>
    <t>Incidência do FGTS sobre Aviso Prévio Indenizado</t>
  </si>
  <si>
    <t>Multa do FGTS e Contribuição Social sobre o Aviso Prévio indenizado</t>
  </si>
  <si>
    <t>Aviso Prévio Trabalhado</t>
  </si>
  <si>
    <t>Incidência dos encargos do submódulo 2.2 sobre Aviso Prévio Trabalhado</t>
  </si>
  <si>
    <t>Multa do FGTS e Contribuição Social sobre o Aviso Prévio Trabalhado.</t>
  </si>
  <si>
    <t>TOTAL DO MÓDULO 3</t>
  </si>
  <si>
    <t>MÓDULO 4 – CUSTO DE REPOSIÇÃO DO PROFISSIONAL AUSENTE</t>
  </si>
  <si>
    <t>Submódulo 4.1 - Ausências Legais</t>
  </si>
  <si>
    <t>Substituto na cobertura de Férias</t>
  </si>
  <si>
    <t>Substituto na cobertura de Ausências Legais</t>
  </si>
  <si>
    <t>Substituto na cobertura de Licença-Paternidade</t>
  </si>
  <si>
    <t xml:space="preserve">Substituto na cobertura de Ausência por acidente de trabalho
</t>
  </si>
  <si>
    <t>Substituto na cobertura de Afastamento Maternidade</t>
  </si>
  <si>
    <t>Substituto na cobertura de Outras ausências (especificar)</t>
  </si>
  <si>
    <t>TOTAL SUBMÓDULO 4.1</t>
  </si>
  <si>
    <t>Submódulo 4.2 - Intrajornada</t>
  </si>
  <si>
    <t>Substituto na cobertura de Intervalo para Repouso ou Alimentação</t>
  </si>
  <si>
    <t>TOTAL SUBMÓDULO 4.2</t>
  </si>
  <si>
    <t>QUADRO-RESUMO DO MÓDULO 4 - CUSTO DE REPOSIÇÃO DO PROFISSIONAL AUSENTE</t>
  </si>
  <si>
    <t>Módulo 4 - Custo de Reposição do Profissional Ausente</t>
  </si>
  <si>
    <t>4.1</t>
  </si>
  <si>
    <t xml:space="preserve">Substituto nas Ausências Legais </t>
  </si>
  <si>
    <t>4.2</t>
  </si>
  <si>
    <t xml:space="preserve">Substituto na Intrajornada </t>
  </si>
  <si>
    <t>TOTAL DO MÓDULO 4</t>
  </si>
  <si>
    <t>MÓDULO 5 – INSUMOS DIVERSOS</t>
  </si>
  <si>
    <t>INSUMOS DIVERSOS</t>
  </si>
  <si>
    <t>Uniformes</t>
  </si>
  <si>
    <t>-</t>
  </si>
  <si>
    <t>Equipamentos</t>
  </si>
  <si>
    <t>Relógio de Ponto</t>
  </si>
  <si>
    <t>TOTAL DO MÓDULO 5</t>
  </si>
  <si>
    <t>MÓDULO 6 – CUSTOS INDIRETOS, TRIBUTOS E LUCRO</t>
  </si>
  <si>
    <t>CUSTOS INDIRETOS, TRIBUTOS E LUCRO</t>
  </si>
  <si>
    <t>Custos Indiretos</t>
  </si>
  <si>
    <t>Lucro</t>
  </si>
  <si>
    <t>TRIBUTOS</t>
  </si>
  <si>
    <t>C.1</t>
  </si>
  <si>
    <t>PIS</t>
  </si>
  <si>
    <t>C.2</t>
  </si>
  <si>
    <t>COFINS</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</si>
  <si>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</si>
  <si>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</si>
  <si>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</si>
  <si>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</si>
  <si>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</si>
  <si>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</si>
  <si>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</si>
  <si>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</si>
  <si>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</si>
  <si>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</si>
  <si>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</si>
  <si>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</si>
  <si>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Módulos (1+2+3+4+5)</t>
  </si>
  <si>
    <t>PREÇO TOTAL POR EMPREGADO</t>
  </si>
  <si>
    <t>GARÇOM/GARÇONETE</t>
  </si>
  <si>
    <r>
      <rPr>
        <rFont val="Calibri"/>
        <color theme="1"/>
        <sz val="10.0"/>
      </rPr>
      <t>13 (Décimo-terceiro) salário</t>
    </r>
  </si>
  <si>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</si>
  <si>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</si>
  <si>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</si>
  <si>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</si>
  <si>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</si>
  <si>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</si>
  <si>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</si>
  <si>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</si>
  <si>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COZINHEIRO (A)</t>
  </si>
  <si>
    <r>
      <rPr>
        <rFont val="Calibri"/>
        <color theme="1"/>
        <sz val="10.0"/>
      </rPr>
      <t>13 (Décimo-terceiro) salário</t>
    </r>
  </si>
  <si>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</si>
  <si>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</si>
  <si>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</si>
  <si>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</si>
  <si>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</si>
  <si>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</si>
  <si>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</si>
  <si>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</si>
  <si>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SUPERVISOR (A) ADMINISTRATIVO</t>
  </si>
  <si>
    <r>
      <rPr>
        <rFont val="Calibri"/>
        <color theme="1"/>
        <sz val="10.0"/>
      </rPr>
      <t>13 (Décimo-terceiro) salário</t>
    </r>
  </si>
  <si>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</si>
  <si>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</si>
  <si>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</si>
  <si>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</si>
  <si>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</si>
  <si>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</si>
  <si>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</si>
  <si>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</si>
  <si>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ENCARREGADO (A) GERAL</t>
  </si>
  <si>
    <r>
      <rPr>
        <rFont val="Calibri"/>
        <color theme="1"/>
        <sz val="10.0"/>
      </rPr>
      <t>13 (Décimo-terceiro) salário</t>
    </r>
  </si>
  <si>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</si>
  <si>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</si>
  <si>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</si>
  <si>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</si>
  <si>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</si>
  <si>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</si>
  <si>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</si>
  <si>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</si>
  <si>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EQUIPAMENTOS</t>
  </si>
  <si>
    <t>ITEM</t>
  </si>
  <si>
    <t>Unidade</t>
  </si>
  <si>
    <t xml:space="preserve">Qt. </t>
  </si>
  <si>
    <t>Preço Unitário</t>
  </si>
  <si>
    <t>Valor Total</t>
  </si>
  <si>
    <t>Plaquetas de idenfificação com o nome das recepcionistas</t>
  </si>
  <si>
    <t xml:space="preserve"> VALOR MENSAL </t>
  </si>
  <si>
    <t>RATEADO</t>
  </si>
  <si>
    <t>DEPRECIAÇÃO</t>
  </si>
  <si>
    <t xml:space="preserve"> CUSTO DO VALE TRANSPORTE </t>
  </si>
  <si>
    <t>PERCURSO</t>
  </si>
  <si>
    <t xml:space="preserve">CUSTO UNITÁRIO DA TARIFA </t>
  </si>
  <si>
    <t>QTD ESTIMADA MENSAL PARA CADA EMPREGADO</t>
  </si>
  <si>
    <t xml:space="preserve">Residência / Trabalho </t>
  </si>
  <si>
    <t xml:space="preserve">Trabalho / Residência </t>
  </si>
  <si>
    <t>,</t>
  </si>
  <si>
    <t>CATEGORIA</t>
  </si>
  <si>
    <t xml:space="preserve">SALÁRIO </t>
  </si>
  <si>
    <t>CUSTO DO VALE TRANSPORTE</t>
  </si>
  <si>
    <t>6% DO SALÁRIO BASE</t>
  </si>
  <si>
    <t xml:space="preserve">CUSTO MENSAL </t>
  </si>
  <si>
    <t>Encarregado Geral</t>
  </si>
  <si>
    <t xml:space="preserve"> CUSTO DO VALE ALIMENTAÇÃO</t>
  </si>
  <si>
    <t>VALE ALIMENTAÇÃO</t>
  </si>
  <si>
    <t>CUSTO UNITÁRIO</t>
  </si>
  <si>
    <t xml:space="preserve">Auxílio Alimentação </t>
  </si>
  <si>
    <t>TOTAL DE CUSTO POR PROFISSIONAL</t>
  </si>
  <si>
    <t>PEÇAS DO UNIFORME</t>
  </si>
  <si>
    <t>UNIDADE DE FORNECIMENTO</t>
  </si>
  <si>
    <t>QUANT SEMESTRAL</t>
  </si>
  <si>
    <t>QUANT ANUAL</t>
  </si>
  <si>
    <t>VALOR 1</t>
  </si>
  <si>
    <t xml:space="preserve">FRETE </t>
  </si>
  <si>
    <t>VALOR 2</t>
  </si>
  <si>
    <t>FRETE</t>
  </si>
  <si>
    <t xml:space="preserve">VALOR 3 </t>
  </si>
  <si>
    <t>VALOR MÉDIO UNITÁRIO C/ FRETE</t>
  </si>
  <si>
    <t>SUBTOTAL ANUAL</t>
  </si>
  <si>
    <t xml:space="preserve">Calça </t>
  </si>
  <si>
    <t>Und</t>
  </si>
  <si>
    <t>Camisa manga curta</t>
  </si>
  <si>
    <t xml:space="preserve">Blusa de frio </t>
  </si>
  <si>
    <t>Sapato social</t>
  </si>
  <si>
    <t>Par</t>
  </si>
  <si>
    <t>Meia</t>
  </si>
  <si>
    <t xml:space="preserve">Aventais longos </t>
  </si>
  <si>
    <t>touca</t>
  </si>
  <si>
    <t xml:space="preserve">VALOR ANUAL </t>
  </si>
  <si>
    <t xml:space="preserve">  VALOR MENSAL </t>
  </si>
  <si>
    <t>Paletó</t>
  </si>
  <si>
    <t>Gravata borboleta</t>
  </si>
  <si>
    <t>Camisa</t>
  </si>
  <si>
    <t>Cinto</t>
  </si>
  <si>
    <t>Dólmã</t>
  </si>
  <si>
    <t>Bandana ou Hot</t>
  </si>
  <si>
    <t>Aventais longos</t>
  </si>
  <si>
    <t>Sapato  EVA tipo soft works</t>
  </si>
  <si>
    <t>Gravata</t>
  </si>
  <si>
    <t>CUSTO ESTIMADO RELÓGIO DE PONTO</t>
  </si>
  <si>
    <t>DESCRIÇÃO</t>
  </si>
  <si>
    <t>Valor 1</t>
  </si>
  <si>
    <t xml:space="preserve">Frete </t>
  </si>
  <si>
    <t>Valor 2</t>
  </si>
  <si>
    <t>Frete</t>
  </si>
  <si>
    <t>Valor 3</t>
  </si>
  <si>
    <t>Valor médio unitário</t>
  </si>
  <si>
    <t xml:space="preserve">UNID. </t>
  </si>
  <si>
    <t>QTD.</t>
  </si>
  <si>
    <t>Qtd. funcionários</t>
  </si>
  <si>
    <t xml:space="preserve">CUSTO ANUAL TOTAL </t>
  </si>
  <si>
    <t xml:space="preserve">DEPRECIAÇÃO </t>
  </si>
  <si>
    <t>Relógio de Ponto Biométrico</t>
  </si>
  <si>
    <t>Un.</t>
  </si>
  <si>
    <t>94</t>
  </si>
  <si>
    <t xml:space="preserve">Média de Preços </t>
  </si>
  <si>
    <t>Valor Mensal rateado por profissional</t>
  </si>
  <si>
    <t xml:space="preserve">CUSTO ESTIMADO EQUIPAMENTOS </t>
  </si>
  <si>
    <t>CUSTO TOTAL</t>
  </si>
  <si>
    <t xml:space="preserve">Cafeteira industrial 20 litros. Especificações técnicas: Cafeteira
cilíndrica em aço inox, 1 depósito de 20 litros, termostato regulável. Acompanha tampa, saco coador e aro coador. Consumo: 1,65 Kw/H; depósitos: 1; volume do depósito: 20L; volume da caldeira: 37,5L; potência: 3000W; tempo de fervura: 1h 30min; peso liquido: 8,9 Kg; peso bruto: 11,0 Kg; voltagem: 220V; dimensões: (A x L x C) 705 x 460 x 460mm. Referência: Modelo CA20T; com qualidade similar ou superior.
</t>
  </si>
  <si>
    <t xml:space="preserve">   Carrinho De Aço Inox 3 Prateleiras para transportar 
</t>
  </si>
  <si>
    <t>Açucareiro de inox, capacidade 250 gramas</t>
  </si>
  <si>
    <t>Bandeja em inox quadrada</t>
  </si>
  <si>
    <t>Bandeja inox redonda</t>
  </si>
  <si>
    <t>Bule em aço inox para café, capacidade de 01 litro</t>
  </si>
  <si>
    <t xml:space="preserve">Caneca de alumínio, capacidade de 2,5 litros </t>
  </si>
  <si>
    <t>Caneca de alumínio, capacidade de 3,5 litros</t>
  </si>
  <si>
    <t xml:space="preserve">Colher de nylon ou similar, tamanho grande </t>
  </si>
  <si>
    <t xml:space="preserve">Colher em aço inox para café </t>
  </si>
  <si>
    <t>Colher em aço inox para chá</t>
  </si>
  <si>
    <t xml:space="preserve">Colher em aço inox, tamanho grande tipo arroz </t>
  </si>
  <si>
    <t>Copo de cristal, 360 ml com 14 cm de altura</t>
  </si>
  <si>
    <t xml:space="preserve">Copo de cristal, tipo confete com 11 cm de altura </t>
  </si>
  <si>
    <t xml:space="preserve">Copo de vidro liso, 360 ml, altura 14 cm de altura </t>
  </si>
  <si>
    <t>Garrafa térmica, capacidade de 1 litro</t>
  </si>
  <si>
    <t>Jarra de inox redonda c/ tampa e alça de 02 litros</t>
  </si>
  <si>
    <t>Jarra de vidro com capacidade de 02 litros</t>
  </si>
  <si>
    <t xml:space="preserve">Leiteira em aço inox, capacidade 01 litro </t>
  </si>
  <si>
    <t xml:space="preserve">Porta copo em inox </t>
  </si>
  <si>
    <t>Xícara em louça com pires para café</t>
  </si>
  <si>
    <t>Xícara em louça com pires para chá</t>
  </si>
  <si>
    <t>Dispenser para copos 200ml</t>
  </si>
  <si>
    <t xml:space="preserve">Dispenser para copos de 50ml </t>
  </si>
  <si>
    <t>Lixeiras para copos de 200 e 50 ml</t>
  </si>
  <si>
    <t xml:space="preserve">Lixeiras somente para copos de 50 ml </t>
  </si>
  <si>
    <t xml:space="preserve">Lixeiras somente para copos de 200 ml </t>
  </si>
  <si>
    <t>Prato de mesa oitavado Branco</t>
  </si>
  <si>
    <t>Pratos de sobremesa Oitavado Branco</t>
  </si>
  <si>
    <t xml:space="preserve">Garfos de mesa - mimo </t>
  </si>
  <si>
    <t xml:space="preserve">Facas de mesa - mimo </t>
  </si>
  <si>
    <t xml:space="preserve">Garfos de sobremesa - mimo </t>
  </si>
  <si>
    <t xml:space="preserve">Colher de Sopa - mimo </t>
  </si>
  <si>
    <t xml:space="preserve">Facas de sobremesa - mimo </t>
  </si>
  <si>
    <t>Colheres de Sobremesa - mimo</t>
  </si>
  <si>
    <t>Colher de Serviço (arroz) - mimo</t>
  </si>
  <si>
    <t>Pegador</t>
  </si>
  <si>
    <t xml:space="preserve">Conchas </t>
  </si>
  <si>
    <t xml:space="preserve">Espátula pra bolo </t>
  </si>
  <si>
    <t xml:space="preserve">Cutelo de 5 Polegadas </t>
  </si>
  <si>
    <t xml:space="preserve">Faca para uso geral </t>
  </si>
  <si>
    <t xml:space="preserve">Peneira de Inox média </t>
  </si>
  <si>
    <t xml:space="preserve">Ralo de Inox </t>
  </si>
  <si>
    <t>Frigideira antianderente (24 cm) - própria para fogão de indução</t>
  </si>
  <si>
    <t>Frigideira antianderente (20 cm) - própria para fogão de indução</t>
  </si>
  <si>
    <t>Panela de Pressão (7,5 litros) - própria para fogão de indução</t>
  </si>
  <si>
    <t>Panela de Pressão (5litros) - própria para fogão de indução</t>
  </si>
  <si>
    <t>Leiteira (2litros) - própria para fogão de indução</t>
  </si>
  <si>
    <t>Bule 1 litro</t>
  </si>
  <si>
    <t xml:space="preserve">Amassador de batatas </t>
  </si>
  <si>
    <t xml:space="preserve">Galheteiros </t>
  </si>
  <si>
    <t xml:space="preserve">Manteigueira </t>
  </si>
  <si>
    <t xml:space="preserve">Queijeira </t>
  </si>
  <si>
    <t>Vasilhas de plástico com tampa (24cm)</t>
  </si>
  <si>
    <t>Vasilhas de plástico com tampa (20cm)</t>
  </si>
  <si>
    <t xml:space="preserve">Jogo para mantimentos </t>
  </si>
  <si>
    <t xml:space="preserve">Jogo de forma em alumínio retangular </t>
  </si>
  <si>
    <t>Jogo Americano ou Souplat</t>
  </si>
  <si>
    <t>Guardanapos de tecido (30x30)</t>
  </si>
  <si>
    <t>Prato para bolo com pé (boleira)</t>
  </si>
  <si>
    <t xml:space="preserve">Saladeira </t>
  </si>
  <si>
    <t>Pirex médio cor branca</t>
  </si>
  <si>
    <t>Pirex pequeno cor branca</t>
  </si>
  <si>
    <t>Travessas grandes cor branca</t>
  </si>
  <si>
    <t>Travessas médias cor branca</t>
  </si>
  <si>
    <t>Travessas pequenas cor branca</t>
  </si>
  <si>
    <t>Travessas retangulares cor branca</t>
  </si>
  <si>
    <t>Jogos de Utensílios para cozinha (silicone)</t>
  </si>
  <si>
    <t>Tábuas de polietileno (50x30x1,5)</t>
  </si>
  <si>
    <t xml:space="preserve">Saleiro </t>
  </si>
  <si>
    <t xml:space="preserve">Colher de pau pequena </t>
  </si>
  <si>
    <t xml:space="preserve">Airfryer 4 litros </t>
  </si>
  <si>
    <t xml:space="preserve">Batedeira Planetaria </t>
  </si>
  <si>
    <t>Liquidificador 2 litros</t>
  </si>
  <si>
    <t xml:space="preserve">Espremedor de frutas </t>
  </si>
  <si>
    <t>Jogo de bacias inox</t>
  </si>
  <si>
    <t xml:space="preserve">Esculmadeira </t>
  </si>
  <si>
    <t>Taça para água</t>
  </si>
  <si>
    <t>Taça para  vinho</t>
  </si>
  <si>
    <t>Taça para espulmante</t>
  </si>
  <si>
    <t>Taça para sobremesa</t>
  </si>
  <si>
    <t>Fogão por indução 4 bocas - Cooktop</t>
  </si>
  <si>
    <t>Sanduicheira</t>
  </si>
  <si>
    <t xml:space="preserve">CUSTO MENSAL POR EMPREGADO </t>
  </si>
  <si>
    <t>REFERÊNCIA EQUIPAMENTOS</t>
  </si>
  <si>
    <t>Referência 1</t>
  </si>
  <si>
    <t>Referência 2</t>
  </si>
  <si>
    <t>Referência 3</t>
  </si>
  <si>
    <t>https://www.magazineluiza.com.br/cafeteira-industrial-consercaf-cic20-inox-de-20-litros/p/bbahaha9c1/pi/cfin/?&amp;seller_id=varimaqequipamentos&amp;utm_source=google&amp;utm_medium=pla&amp;utm_campaign=&amp;partner_id=70403&amp;gclid=Cj0KCQiA_bieBhDSARIsADU4zLenMsmZZINr15VsnomNSqIooi8kDP7cBFbvQPRYQdNNTxJSmFlXMZcaAhZTEALw_wcB&amp;gclsrc=aw.ds</t>
  </si>
  <si>
    <t>https://www.mercadolivre.com.br/cafeteira-eletrica-industrial-cilindrica-20-litros-consercaf/p/MLB20270162?matt_tool=25983769&amp;matt_word=&amp;matt_source=google&amp;matt_campaign_id=16393052805&amp;matt_ad_group_id=133859807716&amp;matt_match_type=&amp;matt_network=g&amp;matt_device=c&amp;matt_creative=584296520798&amp;matt_keyword=&amp;matt_ad_position=&amp;matt_ad_type=pla&amp;matt_merchant_id=518042233&amp;matt_product_id=MLB20270162-product&amp;matt_product_partition_id=1805012950692&amp;matt_target_id=pla-1805012950692&amp;gclid=Cj0KCQiA_bieBhDSARIsADU4zLeFb4N4MX4PwFvdfaOnimyTe7Wv4UcsF72-HmqqyvkFWNQeFHzVzmcaAug1EALw_wcB</t>
  </si>
  <si>
    <t>https://produto.mercadolivre.com.br/MLB-1150968394-cafeteira-industrial-20-litros-consercaf-cic20-inox-varimaq-_JM?matt_tool=71406470&amp;matt_word=&amp;matt_source=google&amp;matt_campaign_id=14302215573&amp;matt_ad_group_id=134553711588&amp;matt_match_type=&amp;matt_network=g&amp;matt_device=c&amp;matt_creative=539425529659&amp;matt_keyword=&amp;matt_ad_position=&amp;matt_ad_type=pla&amp;matt_merchant_id=121538182&amp;matt_product_id=MLB1150968394&amp;matt_product_partition_id=1800928019753&amp;matt_target_id=pla-1800928019753&amp;gclid=Cj0KCQiA_bieBhDSARIsADU4zLfomCnY3AnnFfHtRyiJ3A0-K32PJZJ_1b6YHisMu1n7QK6rpXV0ApMaAroREALw_wcB</t>
  </si>
  <si>
    <t xml:space="preserve">Carrinho De Aço Inox 3 Prateleiras para transportar </t>
  </si>
  <si>
    <t>https://www.magazineluiza.com.br/carro-carrinho-de-aco-inox-3-prateleiras-para-cozinha-hotel-members-mark/p/fe48239j67/cj/crch/?&amp;seller_id=laifomotopecas2</t>
  </si>
  <si>
    <t>UASG 443033 ICMBIO - PREGÃO N° 00027/2022 - NACIONAL SERVICOS INTEGRADOS LTDA</t>
  </si>
  <si>
    <t>UASG 393001 ANTT - PREGÃO N° 00010/2022 - CLEAN4 SERVICOS GERAIS E ADMINISTRATIVOS EIRELI</t>
  </si>
  <si>
    <t>UASG 110161 AGU - PREGÃO N° 00014/2022 - JDR SERVICES LTDA</t>
  </si>
  <si>
    <t>https://produto.mercadolivre.com.br/MLB-960821708-bandeja-servir-aco-inoxidavel-retangular-rasa-22-x-32-cm-_JM?matt_tool=40168140&amp;matt_word=&amp;matt_source=google&amp;matt_campaign_id=14302215507&amp;matt_ad_group_id=134553697108&amp;matt_match_type=&amp;matt_network=g&amp;matt_device=c&amp;matt_creative=539425477636&amp;matt_keyword=&amp;matt_ad_position=&amp;matt_ad_type=pla&amp;matt_merchant_id=114095584&amp;matt_product_id=MLB960821708&amp;matt_product_partition_id=1799822200509&amp;matt_target_id=pla-1799822200509&amp;gclid=Cj0KCQiA_bieBhDSARIsADU4zLeTaId6Xo-6HNxpNqx-o6vxb2NhbhHv5f44bGA4uEJ68XT7d1_GODgaAo67EALw_wcB</t>
  </si>
  <si>
    <t>UASG 550005 MDSA - PREGÃO N° 00008/2022 - SOLLO CONSTRUCOES E SERVICOS LTDA</t>
  </si>
  <si>
    <t>https://www.magazineluiza.com.br/bandeja-em-aluminio-para-garcom-40-cm-chicky-formas/p/kkg6e704gb/ud/band/?&amp;seller_id=chickformas&amp;utm_source=google&amp;utm_medium=pla&amp;utm_campaign=&amp;partner_id=70403&amp;gclid=Cj0KCQiA_bieBhDSARIsADU4zLd7d4FuZMAgo5wiGhwiJRDnq80U8_9UKNHSVwj96o_4VuA9wuZPolUaAkntEALw_wcB&amp;gclsrc=aw.ds</t>
  </si>
  <si>
    <t>https://produto.mercadolivre.com.br/MLB-2978895887-jarro-1l-em-aco-inox-para-barista-de-cafe-com-leite-puro-_JM?matt_tool=18956390&amp;utm_source=google_shopping&amp;utm_medium=organic</t>
  </si>
  <si>
    <t>https://www.magazineluiza.com.br/caneca-grande-linha-hotel-em-aluminio-25-litros-havai/p/kf5c18b1g9/ud/canc/?&amp;seller_id=capinhasmartphone&amp;utm_source=google&amp;utm_medium=pla&amp;utm_campaign=&amp;partner_id=68055&amp;gclid=Cj0KCQiA_bieBhDSARIsADU4zLcJEbKB-oEPzqMca1Vbcq1Jn9N9wbIQlAaR-Zzmu8UVS6DJvZnJcysaAouBEALw_wcB&amp;gclsrc=aw.ds</t>
  </si>
  <si>
    <t>https://produto.mercadolivre.com.br/MLB-743967671-caneca-caneco-hotel-aluminio-n16-cabo-de-madeira-25-litros-_JM?matt_tool=40168140&amp;matt_word=&amp;matt_source=google&amp;matt_campaign_id=14302215507&amp;matt_ad_group_id=134553697108&amp;matt_match_type=&amp;matt_network=g&amp;matt_device=c&amp;matt_creative=539425477636&amp;matt_keyword=&amp;matt_ad_position=&amp;matt_ad_type=pla&amp;matt_merchant_id=379789489&amp;matt_product_id=MLB743967671&amp;matt_product_partition_id=1799822200509&amp;matt_target_id=pla-1799822200509&amp;gclid=Cj0KCQiA_bieBhDSARIsADU4zLe7OhIljvt6ntZYnFwQz49e0QjMwgDN9rbBe7tCwSZx9sOybE1I814aAvmGEALw_wcB</t>
  </si>
  <si>
    <t>https://produto.mercadolivre.com.br/MLB-744172035-caneca-hotel-n16-aluminio-cabo-baquelite-25-litros-_JM?matt_tool=94929336&amp;matt_word=&amp;matt_source=google&amp;matt_campaign_id=14302215567&amp;matt_ad_group_id=134553709588&amp;matt_match_type=&amp;matt_network=g&amp;matt_device=c&amp;matt_creative=539425529500&amp;matt_keyword=&amp;matt_ad_position=&amp;matt_ad_type=pla&amp;matt_merchant_id=379789489&amp;matt_product_id=MLB744172035&amp;matt_product_partition_id=1799822200469&amp;matt_target_id=pla-1799822200469&amp;gclid=Cj0KCQiA_bieBhDSARIsADU4zLfJ8E3rXDPFekM7ooFn8vSNvk2uEu8HdvSSo3bdB8nNoj9Ee92kxhIaAg_VEALw_wcB</t>
  </si>
  <si>
    <t>https://shopee.com.br/product/383611115/10007103551?gclid=Cj0KCQiA_bieBhDSARIsADU4zLfz1kuGh8DRObgpQcVsX4dDpZZGKHFejkH1_vp5CI-5Xe0BOW3s0XwaApWJEALw_wcB</t>
  </si>
  <si>
    <t>https://produto.mercadolivre.com.br/MLB-2982985611-caneco-de-aluminio-35l-linha-hotel-_JM?matt_tool=94929336&amp;matt_word=&amp;matt_source=google&amp;matt_campaign_id=14302215567&amp;matt_ad_group_id=134553709588&amp;matt_match_type=&amp;matt_network=g&amp;matt_device=c&amp;matt_creative=539425529500&amp;matt_keyword=&amp;matt_ad_position=&amp;matt_ad_type=pla&amp;matt_merchant_id=277693029&amp;matt_product_id=MLB2982985611&amp;matt_product_partition_id=1799822200469&amp;matt_target_id=pla-1799822200469&amp;gclid=Cj0KCQiA_bieBhDSARIsADU4zLcyn76RK2YUy0gy5ePTQB7pi8Ww1-I5-QdL89R4tTKZZkJgNDTv-UwaAhnoEALw_wcB</t>
  </si>
  <si>
    <t>https://produto.mercadolivre.com.br/MLB-2141233495-caneco-de-aluminio-35l-linha-hotel-_JM?matt_tool=40168140&amp;matt_word=&amp;matt_source=google&amp;matt_campaign_id=14302215507&amp;matt_ad_group_id=134553697108&amp;matt_match_type=&amp;matt_network=g&amp;matt_device=c&amp;matt_creative=539425477636&amp;matt_keyword=&amp;matt_ad_position=&amp;matt_ad_type=pla&amp;matt_merchant_id=114079028&amp;matt_product_id=MLB2141233495&amp;matt_product_partition_id=1799822200509&amp;matt_target_id=pla-1799822200509&amp;gclid=Cj0KCQiA_bieBhDSARIsADU4zLeob2bxI5ggfpo6oxwi57wV_EL93HHeb2J0SprbNS4K8hkNzO-PWbkaAiaDEALw_wcB</t>
  </si>
  <si>
    <t>https://www.magazineluiza.com.br/colher-de-plastico-nylon-grande-industrial-41cm-cozinha-jolly/p/ah84b4c65j/ud/colh/?&amp;seller_id=arthomecasaedecoracao&amp;utm_source=google&amp;utm_medium=pla&amp;utm_campaign=&amp;partner_id=68055&amp;gclid=Cj0KCQiA_bieBhDSARIsADU4zLdcU2pUlHi7nhqdvqNWAUZjV_gkQN0aXH4dTLf_2sOaBIFdGRE6z0UaAnbBEALw_wcB&amp;gclsrc=aw.ds</t>
  </si>
  <si>
    <t>https://produto.mercadolivre.com.br/MLB-2640299495-colher-de-plastico-grande-resistente-41cm-concava-cozinha-_JM?matt_tool=94929336&amp;matt_word=&amp;matt_source=google&amp;matt_campaign_id=14302215567&amp;matt_ad_group_id=134553709588&amp;matt_match_type=&amp;matt_network=g&amp;matt_device=c&amp;matt_creative=539425529500&amp;matt_keyword=&amp;matt_ad_position=&amp;matt_ad_type=pla&amp;matt_merchant_id=574329015&amp;matt_product_id=MLB2640299495&amp;matt_product_partition_id=1799822200469&amp;matt_target_id=pla-1799822200469&amp;gclid=Cj0KCQiA_bieBhDSARIsADU4zLeZ1gKM_rALwkZ_VIB6IgcFmS7gG_wP6Es2AGSYkXjjMAGOQCZRIFYaAsGvEALw_wcB</t>
  </si>
  <si>
    <t>https://www.magazineluiza.com.br/colher-industrial-de-nylon-445-cm-jolly/p/gk2g0bf7bh/ud/colh/?&amp;seller_id=centralfogoes&amp;utm_source=google&amp;utm_medium=pla&amp;utm_campaign=&amp;partner_id=69107&amp;gclid=Cj0KCQiA_bieBhDSARIsADU4zLcP0H4DaVw4FdJB8eW9VPN8tUIY3Qzl6Sj5XNxeeKNQSZNuL8oLnsQaAroiEALw_wcB&amp;gclsrc=aw.ds</t>
  </si>
  <si>
    <t>https://www.tramontinastore.com/colher-para-cafe-tramontina-buzios-em-aco-inox_23758000/p?idsku=23758000&amp;gclid=Cj0KCQiA_bieBhDSARIsADU4zLctDjKmO5BRV5CNM7Gj3iScz5ITLNxl8e4I47_VKluZghOB-nmCSrcaAv_bEALw_wcB</t>
  </si>
  <si>
    <t>https://www.lojadochefutilidades.com.br/colher-de-cha-de-inox-oriente-sl0166-original-line/p?utm_source=google&amp;utm_medium=cpc&amp;utm_campaign=performance_max&amp;gclid=Cj0KCQiA_bieBhDSARIsADU4zLcr3cj8aU7UnF2MDKXazm1EV1LmSDbFddqdMpO0AhMJcG6YAeaBLakaAiv8EALw_wcB</t>
  </si>
  <si>
    <t>https://www.maravilhasdolar.com/colher-de-arroz-aco-inox-cook-24-5cm-99236-p7282?tsid=16&amp;gclid=Cj0KCQiA_bieBhDSARIsADU4zLcVjhY89hHNt2iVsZLpTmKIQ_hjU8iO9QkeY3pDBlAS2xWHIg-gf_waAhzdEALw_wcB</t>
  </si>
  <si>
    <t>https://www.amazon.com.br/Colher-para-Arroz-Pacific-Inox/dp/B076M7GM8K/ref=asc_df_B076M7GM8K/?tag=googleshopp00-20&amp;linkCode=df0&amp;hvadid=379727341882&amp;hvpos=&amp;hvnetw=g&amp;hvrand=8685179892298353665&amp;hvpone=&amp;hvptwo=&amp;hvqmt=&amp;hvdev=c&amp;hvdvcmdl=&amp;hvlocint=&amp;hvlocphy=1001541&amp;hvtargid=pla-981728072535&amp;psc=1</t>
  </si>
  <si>
    <t>https://www.compracerta.com.br/jogo-de-copos-sm-firenze-long-drink-com-6-pecas-2092756/p?idsku=326108244&amp;utmi_pc=10102091</t>
  </si>
  <si>
    <t>https://loja.nadir.com.br/jogo-de-copos-sm-firenze-long-drink-360ml-com-6-pecas?gclid=Cj0KCQiA_bieBhDSARIsADU4zLd4DN6HGu_ow9wV7G7-7fwUsmM1ld8YMpmF1DQmWf3_ONGd5Xhkw10aAkKmEALw_wcB</t>
  </si>
  <si>
    <t>https://www.lojadochefutilidades.com.br/copo-brooklyn-tubo-300ml-j258-nadir/p?utm_source=google&amp;utm_medium=cpc&amp;utm_campaign=performance_max&amp;gclid=CjwKCAiAoL6eBhA3EiwAXDom5qYZRZIcvfhAjrBPqHTqxaYssTz7YqPRamVSz99Ye84cKnJiSKuzWBoCMHcQAvD_BwE</t>
  </si>
  <si>
    <t>https://www.magazineluiza.com.br/copo-tubo-300ml-brooklyn-sm/p/kd3626776h/ud/coco/?&amp;seller_id=balaroti&amp;utm_source=google&amp;utm_medium=pla&amp;utm_campaign=&amp;partner_id=68055&amp;gclid=CjwKCAiAoL6eBhA3EiwAXDom5ilftMMvCMF6U1otk3n_uuBi8B2i-81uyIM0oekb-N41jvahDK225hoCF0kQAvD_BwE&amp;gclsrc=aw.ds</t>
  </si>
  <si>
    <t>https://loja.bartenderstore.com.br/utensilios-bar/copo-tubo-em-vidro-cylinder-300ml-nadir?parceiro=9446&amp;parceiro=9446&amp;utm_source=google&amp;utm_medium=cpc&amp;utm_campaign=x&amp;utm_content=&amp;utm_term=&amp;gclid=CjwKCAiAoL6eBhA3EiwAXDom5ojX0-PWBDAO0WvFufjQolibW1-3EcHX_WLSJqLipeL9BvAMJyPB6RoCq2MQAvD_BwE</t>
  </si>
  <si>
    <t>https://www.bbrdistribuidora.com.br/MLB-2665585159-copo-bar-long-drink-340ml-24-pecas-para-drinks-nadir-2606-_JM?gclid=CjwKCAiAoL6eBhA3EiwAXDom5oPy0Ta9J6CX5POJyo17lYy0LYTq8FJW7B-eIB6OgraQ7Kv4ODWFCBoCIzsQAvD_BwE</t>
  </si>
  <si>
    <t>https://www.amazon.com.br/Garrafa-T%C3%A9rmica-Vermelha-Litro-Mor/dp/B07VC2SX3W/ref=asc_df_B07VC2SX3W/?tag=googleshopp00-20&amp;linkCode=df0&amp;hvadid=379738623525&amp;hvpos=&amp;hvnetw=g&amp;hvrand=6248015903378779694&amp;hvpone=&amp;hvptwo=&amp;hvqmt=&amp;hvdev=c&amp;hvdvcmdl=&amp;hvlocint=&amp;hvlocphy=1001541&amp;hvtargid=pla-891711255083&amp;psc=1</t>
  </si>
  <si>
    <t>https://www.magazineluiza.com.br/jarra-de-vidro-toscana-2-litros-em-casa-tem/p/bh9f0kc973/ud/udjr/?&amp;seller_id=casasmix</t>
  </si>
  <si>
    <t>https://produto.mercadolivre.com.br/MLB-2088496520-jarra-de-vidro-toscana-2-litros-_JM?matt_tool=18956390&amp;utm_source=google_shopping&amp;utm_medium=organic</t>
  </si>
  <si>
    <t>https://www.ferreiracosta.com/Produto/452655/jarra-de-vidro-toscana-2l-inga?srsltid=Ad5pg_GshJDlg-zlDqHElL8ICURKC6zdgIMUWKED5hC0SKlr14VgTqdT8ZQ&amp;region_id=222222</t>
  </si>
  <si>
    <t>https://www.utifacil.com.br/jarra-c-medidas-inox?utm_source=Site&amp;utm_medium=GoogleMerchant&amp;utm_campaign=GoogleMerchant</t>
  </si>
  <si>
    <t>https://www.dubaimagazine.com.br/utensilio-para-casa/leiteira-com-tampa-em-aco-inox-luxo-1l-bule-cafe-cozinha?gclid=CjwKCAiAoL6eBhA3EiwAXDom5thseoBSqn7qXLVgVW6ZDu0uHiXEYt0UUpsUQLyIRQ53L9wS9Jwd3BoCWjsQAvD_BwE</t>
  </si>
  <si>
    <t>https://www.amazon.com.br/Mimo-Style-AF20026-Leiteira-Inox/dp/B08B67RXB1/ref=asc_df_B08B67RXB1/?tag=googleshopp00-20&amp;linkCode=df0&amp;hvadid=379685432325&amp;hvpos=&amp;hvnetw=g&amp;hvrand=1426852470775434050&amp;hvpone=&amp;hvptwo=&amp;hvqmt=&amp;hvdev=c&amp;hvdvcmdl=&amp;hvlocint=&amp;hvlocphy=1001541&amp;hvtargid=pla-1456963841479&amp;psc=1</t>
  </si>
  <si>
    <t>https://shopee.com.br/product/292692251/4348826202?gclid=Cj0KCQiAw8OeBhCeARIsAGxWtUwdrElSPlUKv3hEd-o-zJgjQAUMzj_MWR6Pvo1QYXdrTXYax83jL9gaAkKkEALw_wcB</t>
  </si>
  <si>
    <t>https://www.amazon.com.br/Porta-Descartavel-Suporte-Dispenser-200ml/dp/B08D4P769S/ref=asc_df_B08D4P769S/?tag=googleshopp00-20&amp;linkCode=df0&amp;hvadid=379706564866&amp;hvpos=&amp;hvnetw=g&amp;hvrand=14724037160690878608&amp;hvpone=&amp;hvptwo=&amp;hvqmt=&amp;hvdev=c&amp;hvdvcmdl=&amp;hvlocint=&amp;hvlocphy=1001541&amp;hvtargid=pla-1626468749713&amp;psc=1</t>
  </si>
  <si>
    <t>https://www.madeiramadeira.com.br/dispenser-redondo-inox-cafe-50ml-169438185.html?origem=pla-169438185&amp;utm_source=google&amp;utm_medium=cpc&amp;utm_content=dispensers-de-alcool-5540&amp;utm_term=&amp;utm_id=17817035511&amp;gclid=Cj0KCQiAw8OeBhCeARIsAGxWtUxIHCfBhTQRlckCxOeqbrTm4sctAUa6mG5jLsdUpXGx9LtsD4_y2VAaAsQ1EALw_wcB</t>
  </si>
  <si>
    <t>https://www.amazon.com.br/Porta-Copo-Descartavel-Suporte-Dispenser/dp/B08D4M3HWM/ref=asc_df_B08D4M3HWM/?tag=googleshopp00-20&amp;linkCode=df0&amp;hvadid=379706564866&amp;hvpos=&amp;hvnetw=g&amp;hvrand=9341485426176392495&amp;hvpone=&amp;hvptwo=&amp;hvqmt=&amp;hvdev=c&amp;hvdvcmdl=&amp;hvlocint=&amp;hvlocphy=1001541&amp;hvtargid=pla-1641056697573&amp;psc=1</t>
  </si>
  <si>
    <t>https://produto.mercadolivre.com.br/MLB-1521290644-porta-copo-descartavel-suporte-inox-50ml-cafe-dispenser-_JM?matt_tool=14804773&amp;matt_word=&amp;matt_source=google&amp;matt_campaign_id=14302215543&amp;matt_ad_group_id=134553705348&amp;matt_match_type=&amp;matt_network=g&amp;matt_device=c&amp;matt_creative=539425529185&amp;matt_keyword=&amp;matt_ad_position=&amp;matt_ad_type=pla&amp;matt_merchant_id=141995803&amp;matt_product_id=MLB1521290644&amp;matt_product_partition_id=1817804842775&amp;matt_target_id=aud-1454065849627:pla-1817804842775&amp;gclid=Cj0KCQiAw8OeBhCeARIsAGxWtUzS7gZovcMcNEKjmfNkb7ctIPS0IzOPZB5DfaDzS7fFKoCay-YtAeAaAp6DEALw_wcB</t>
  </si>
  <si>
    <t>https://www.amazon.com.br/Lixeira-Inox-Para-Copos-Descart%C3%A1veis/dp/B07YQB4ZT9/ref=asc_df_B07YQB4ZT9/?tag=googleshopp00-20&amp;linkCode=df0&amp;hvadid=379708204734&amp;hvpos=&amp;hvnetw=g&amp;hvrand=11996097384031711843&amp;hvpone=&amp;hvptwo=&amp;hvqmt=&amp;hvdev=c&amp;hvdvcmdl=&amp;hvlocint=&amp;hvlocphy=1001541&amp;hvtargid=pla-945633525029&amp;psc=1</t>
  </si>
  <si>
    <t>https://www.amazon.com.br/Lixeira-Copos-Descart%C3%A1veis-Duplos-200ml/dp/B08F2W94DD/ref=asc_df_B08F2W94DD/?tag=googleshopp00-20&amp;linkCode=df0&amp;hvadid=379712909898&amp;hvpos=&amp;hvnetw=g&amp;hvrand=10079311483287311658&amp;hvpone=&amp;hvptwo=&amp;hvqmt=&amp;hvdev=c&amp;hvdvcmdl=&amp;hvlocint=&amp;hvlocphy=1001541&amp;hvtargid=pla-948783041700&amp;psc=1</t>
  </si>
  <si>
    <t>https://produto.mercadolivre.com.br/MLB-1363468732-dispensador-copos-inox-lixeira-dupla-para-descartavel-agua-_JM?matt_tool=39836615&amp;matt_word=&amp;matt_source=google&amp;matt_campaign_id=14302215594&amp;matt_ad_group_id=137496895847&amp;matt_match_type=&amp;matt_network=g&amp;matt_device=c&amp;matt_creative=584125573089&amp;matt_keyword=&amp;matt_ad_position=&amp;matt_ad_type=pla&amp;matt_merchant_id=144603067&amp;matt_product_id=MLB1363468732&amp;matt_product_partition_id=1816081366522&amp;matt_target_id=aud-1455715532829:pla-1816081366522&amp;gclid=Cj0KCQiAw8OeBhCeARIsAGxWtUw-3pAFOCrz8DNwMRFMAhyE7VT0wZ_Bn7wgt2dfQobW3W1KbssHx8UaApO6EALw_wcB</t>
  </si>
  <si>
    <t>https://shopee.com.br/product/316557325/9173320489?gclid=Cj0KCQiAw8OeBhCeARIsAGxWtUzhhDOvGUBHKuwsRo7H_9SPmhUN0gk42jwDFORjaYcQeyAfCf9wNN8aAl12EALw_wcB</t>
  </si>
  <si>
    <t>https://produto.mercadolivre.com.br/MLB-2626269804-lixeira-copo-cafe-descartavel-dispenser-tubo-50ml-papacopo-_JM?matt_tool=71406470&amp;matt_word=&amp;matt_source=google&amp;matt_campaign_id=14302215573&amp;matt_ad_group_id=134553711588&amp;matt_match_type=&amp;matt_network=g&amp;matt_device=c&amp;matt_creative=539425529659&amp;matt_keyword=&amp;matt_ad_position=&amp;matt_ad_type=pla&amp;matt_merchant_id=565501545&amp;matt_product_id=MLB2626269804&amp;matt_product_partition_id=1800928019753&amp;matt_target_id=aud-1454065850347:pla-1800928019753&amp;gclid=Cj0KCQiAw8OeBhCeARIsAGxWtUztxSEFJpdBVPEs2L-fNhMvDypmbOU-9ultX6ZwBM9M2Hj7Tv0afWUaAhPmEALw_wcB</t>
  </si>
  <si>
    <t>https://www.amazon.com.br/Lixeira-coletora-plasticos-simples-PapaCopo/dp/B08WYDSKFX/ref=asc_df_B08WYDSKFX/?tag=googleshopp00-20&amp;linkCode=df0&amp;hvadid=379712909898&amp;hvpos=&amp;hvnetw=g&amp;hvrand=2596522844729671425&amp;hvpone=&amp;hvptwo=&amp;hvqmt=&amp;hvdev=c&amp;hvdvcmdl=&amp;hvlocint=&amp;hvlocphy=1001541&amp;hvtargid=pla-1462329680607&amp;psc=1</t>
  </si>
  <si>
    <t>https://produto.mercadolivre.com.br/MLB-2608186687-lixeira-dispenser-coletor-copo-descartavel-de-agua-150-200ml-_JM?matt_tool=14804773&amp;matt_word=&amp;matt_source=google&amp;matt_campaign_id=14302215543&amp;matt_ad_group_id=134553705348&amp;matt_match_type=&amp;matt_network=g&amp;matt_device=c&amp;matt_creative=539425529185&amp;matt_keyword=&amp;matt_ad_position=&amp;matt_ad_type=pla&amp;matt_merchant_id=139745190&amp;matt_product_id=MLB2608186687&amp;matt_product_partition_id=1802634062617&amp;matt_target_id=pla-1802634062617&amp;gclid=Cj0KCQiA8t2eBhDeARIsAAVEga1tZdU46SjLNF4-X9zwoLsmFmm_RSEDwRi32Tr03mZTcGZBr0ip8E4aAvlvEALw_wcB</t>
  </si>
  <si>
    <t>https://www.dentalcremer.com.br/lixeira-coletora-de-copos-nobre-700725.html?gclid=Cj0KCQiA8t2eBhDeARIsAAVEga2BXbz0D95fBkUnj7tyVnJMIvCUegOGfNP10ByN-BgBernPpc1zHbIaAvjOEALw_wcB</t>
  </si>
  <si>
    <t>https://produto.mercadolivre.com.br/MLB-1363727088-lixeira-para-copos-descartaveis-dispensador-pvc-agua-200ml-_JM?matt_tool=14804773&amp;matt_word=&amp;matt_source=google&amp;matt_campaign_id=14302215543&amp;matt_ad_group_id=134553705348&amp;matt_match_type=&amp;matt_network=g&amp;matt_device=c&amp;matt_creative=539425529185&amp;matt_keyword=&amp;matt_ad_position=&amp;matt_ad_type=pla&amp;matt_merchant_id=144603067&amp;matt_product_id=MLB1363727088&amp;matt_product_partition_id=1817804842775&amp;matt_target_id=pla-1817804842775&amp;gclid=Cj0KCQiA8t2eBhDeARIsAAVEga1k4nriqaT72MAZJXgM7j19HZQtOZ5VbKW-RmTanxt1BRJeJNQAk_saAppmEALw_wcB</t>
  </si>
  <si>
    <t>https://www.lebiscuit.com.br/prato-fundo-schmidt-prisma-porc-24cm-5100152/p?idsku=291490837&amp;utm_source=google&amp;utm_medium=cpc&amp;utm_campaign=GOOGLE-PMAX_ECM_CONV_REGIAO-BC&amp;utm_content=NA_&amp;utm_term=INT_BR_GEOLOCALIZADAS&amp;utm_source_platform=&amp;utm_creative_format=NA&amp;utm_marketing_tatic=INT&amp;gclid=Cj0KCQiAic6eBhCoARIsANlox87BF_Oy2SSLmO7boVrHo7FxEAH9mfnusMP-mlYzHkryu260sNyucEAaAnCGEALw_wcB</t>
  </si>
  <si>
    <t>https://produto.mercadolivre.com.br/MLB-2221214775-prato-fundo-24cm-porcelana-schmidt-mod-prisma-_JM?matt_tool=67889828&amp;matt_word=&amp;matt_source=google&amp;matt_campaign_id=14302215537&amp;matt_ad_group_id=134553703348&amp;matt_match_type=&amp;matt_network=g&amp;matt_device=c&amp;matt_creative=539425529026&amp;matt_keyword=&amp;matt_ad_position=&amp;matt_ad_type=pla&amp;matt_merchant_id=295516120&amp;matt_product_id=MLB2221214775&amp;matt_product_partition_id=1818313865440&amp;matt_target_id=aud-1454065849627:pla-1818313865440&amp;gclid=Cj0KCQiAic6eBhCoARIsANlox86fzfvhCDbAE9oWGAQ5dYy_oHA9BQuZKTsiyXjQTlKWCJd-CiQyUDMaAlifEALw_wcB</t>
  </si>
  <si>
    <t>https://www.emporiodaporcelana.com.br/prato-sobremesa-prisma-20cm-schmidt/p?gclid=Cj0KCQiA8t2eBhDeARIsAAVEga3QvPaU2ase49cQ6YjxQeClBDFLEISXhvSxkxCUEK3iNMsXelSnAckaAlreEALw_wcB</t>
  </si>
  <si>
    <t>https://www.pontodaporcelana.com.br/prato-sobremesa-20-cm-mod-prisma-068056-p9574?utm_source=google&amp;utm_medium=cpc&amp;utm_campaign=lojavirtual&amp;gclid=Cj0KCQiA8t2eBhDeARIsAAVEga10rcVZfnJDLR5XNaQbyY62Ucf2b7dt-qM85ixrZd00m5nbyYzEfyQaAqBwEALw_wcB</t>
  </si>
  <si>
    <t>https://www.maravilhasdolar.com/garfo-de-mesa-victoria-em-aco-inox-55827-p4788?tsid=16&amp;gclid=Cj0KCQiA8t2eBhDeARIsAAVEga209V1Ylp9wrBb4gqm84mdy4IcIuteMf4-6hKg5-44ow5r0Md-BdwEaAqMyEALw_wcB</t>
  </si>
  <si>
    <t>https://www.lojadochefutilidades.com.br/garfo-atenas-sobremesa-ad-ad-5195-m/p?utm_source=google&amp;utm_medium=cpc&amp;utm_campaign=performance_max&amp;gclid=Cj0KCQiA8t2eBhDeARIsAAVEga2msbSYB_Kt2-fCWxzN6sPjnpGlG-2pDneOArx4_5bad7V_8nlnpcwaAhrsEALw_wcB</t>
  </si>
  <si>
    <t>https://www.lojadochefutilidades.com.br/faca-de-mesa-de-inox-225cm-premium-atenas-ad-ad-0244/p?utm_source=google&amp;utm_medium=cpc&amp;utm_campaign=performance_max&amp;gclid=Cj0KCQiA8t2eBhDeARIsAAVEga3VRE8nRfpk4uILEjKIQnsejF3YRF1sC6ZNRlON7VHmWXxD7ImLdz8aAvgvEALw_wcB</t>
  </si>
  <si>
    <t>https://www.utifacil.com.br/faca-de-mesa-grande-aco-inox?utm_source=Site&amp;utm_medium=GoogleMerchant&amp;utm_campaign=GoogleMerchant</t>
  </si>
  <si>
    <t>https://www.joiadolar.com.br/faca-mesa-mimo-ref-336?srsltid=Ad5pg_G6ZD48OnaKAtZ8Q99hz8Y1QY7U58bwEdmc7Ds1hQM6kNOtjQD-5x0</t>
  </si>
  <si>
    <t>https://www.pontodaporcelana.com.br/garfo-sobremesa-aco-inox-mimo-style-p15649?utm_source=google&amp;utm_medium=cpc&amp;utm_campaign=lojavirtual&amp;gclid=Cj0KCQiA8t2eBhDeARIsAAVEga1IsyH3Sg3852pp_0--8t6V9byf0FTLrTEdzY7YceB744c3Wd4l5EIaAs94EALw_wcB</t>
  </si>
  <si>
    <t>https://www.magazineluiza.com.br/garfo-sobremesa-aco-inox-mimo-style/p/ekcf44jbe6/ud/gaso/?&amp;seller_id=pontodaporcelana2&amp;utm_source=google&amp;utm_medium=pla&amp;utm_campaign=&amp;partner_id=68055&amp;gclid=Cj0KCQiA8t2eBhDeARIsAAVEga07G1Jh9g7PJ_DhJ9dnDlKdAC6U8cjKvZBeafjfuvUnSY9Up3390ngaAl4pEALw_wcB&amp;gclsrc=aw.ds</t>
  </si>
  <si>
    <t>https://www.utifacil.com.br/colher-de-mesa-sopa-grande-aco-inox?utm_source=Site&amp;utm_medium=GoogleMerchant&amp;utm_campaign=GoogleMerchant</t>
  </si>
  <si>
    <t>https://www.francoipresentes.com.br/colher-mesa-at10vc-mimo-pc/p?utm_source=google&amp;utm_medium=cpc&amp;utm_campaign=pmax&amp;gclid=Cj0KCQiA8t2eBhDeARIsAAVEga3Fah1NtPIEMYL48eOwT6q1Yn6W_OhWriCZkV4OCXyeDaIRKHFvHG8aAoe_EALw_wcB</t>
  </si>
  <si>
    <t>https://www.lojadochefutilidades.com.br/faca-de-sobremesa-de-inox-185cm-atenas-ad-ad-5355/p?utm_source=google&amp;utm_medium=cpc&amp;utm_campaign=performance_max&amp;gclid=Cj0KCQiA8t2eBhDeARIsAAVEga15idK0rW7EsPbG4HCt6JJUBm1hdA5jn8muTVztNfp-4F5jtzvxgoEaAlkeEALw_wcB</t>
  </si>
  <si>
    <t>https://www.lojadochefutilidades.com.br/faca-sobremesa-olimpia-hercules-1555-006/p?utm_source=google&amp;utm_medium=cpc&amp;utm_campaign=performance_max&amp;gclid=Cj0KCQiA8t2eBhDeARIsAAVEga2FK319MsHf3luvQRHtZwmZuBeJN5U1BfdWDLL1Cak1Rq81BwA5dR0aAmH-EALw_wcB</t>
  </si>
  <si>
    <t>https://www.pontodaporcelana.com.br/colher-sobremesa-aco-inox-mimo-style-p15884?utm_source=google&amp;utm_medium=cpc&amp;utm_campaign=lojavirtual&amp;gclid=Cj0KCQiA8t2eBhDeARIsAAVEga35MhyHS1KoawQwVV2uTBKzyqBz4LgtnZbNePjFfRS5P1PzV65XDvwaAnrmEALw_wcB</t>
  </si>
  <si>
    <t>https://www.magazineluiza.com.br/colher-para-sobremesa-aco-inox-tramontina/p/kc512ek1fc/ud/sobr/?&amp;seller_id=expresso102</t>
  </si>
  <si>
    <t>https://www.leroymerlin.com.br/colher-para-sobremesa-amazonas-em-aco-inox-tramontina_1570347610</t>
  </si>
  <si>
    <t>Colheres de Serviço (arroz) - mimo</t>
  </si>
  <si>
    <t>https://www.casaandrade.com.br/servir/colher-de-arroz-de-inox-mimo-style-cod-5185?parceiro=6247&amp;gclid=Cj0KCQiA8t2eBhDeARIsAAVEga3Lv-PNSU0ZZ7GpNH0cZSGajlhoFSn1kE5CGLdp8kKUzGtM1Keqj3caAmflEALw_wcB#</t>
  </si>
  <si>
    <t>https://www.magazineluiza.com.br/colheres-inox-para-servir-arroz-saladas-assados-caldos-27cm-mimo-style/p/bcgeg8c254/ud/arro/?&amp;seller_id=housebaby&amp;utm_source=google&amp;utm_medium=pla&amp;utm_campaign=&amp;partner_id=69107&amp;gclid=Cj0KCQiA8t2eBhDeARIsAAVEga3NCILE4tK86pN9AQ-NPo9V5OPkbZPkhjRHCfXXPN5pU5xlnJElCCoaAhLtEALw_wcB&amp;gclsrc=aw.ds</t>
  </si>
  <si>
    <t>https://produto.mercadolivre.com.br/MLB-2986879817-colheres-inox-para-servir-arroz-saladas-assados-caldos-27cm-_JM?matt_tool=94929336&amp;matt_word=&amp;matt_source=google&amp;matt_campaign_id=14302215567&amp;matt_ad_group_id=134553709588&amp;matt_match_type=&amp;matt_network=g&amp;matt_device=c&amp;matt_creative=539425529500&amp;matt_keyword=&amp;matt_ad_position=&amp;matt_ad_type=pla&amp;matt_merchant_id=114098229&amp;matt_product_id=MLB2986879817&amp;matt_product_partition_id=1799822200469&amp;matt_target_id=pla-1799822200469&amp;gclid=Cj0KCQiA8t2eBhDeARIsAAVEga1dJbMzFPcS-fVMvnep24kMcTE6D0fL2jMJFaouK-PO_WB74RqgZ3caAuutEALw_wcB</t>
  </si>
  <si>
    <t xml:space="preserve">Pegadores </t>
  </si>
  <si>
    <t>https://www.camicado.com.br/p/pegador-salada-deluxe-20-cm-brinox/-/A-300054749-br.lc?sku=000000000000054749&amp;utm_id=18288222626&amp;gclid=Cj0KCQiA8t2eBhDeARIsAAVEga2VCwj-gY943jG_b3i7frDnLM3yzNsZCrfZvorG69FcvCi04QWIfFsaAr9vEALw_wcB</t>
  </si>
  <si>
    <t>https://www.casaandrade.com.br/para-servir/utensilios/pegador-para-salada-de-inox-20-5cm-arienzo-brinox-cod-2949?parceiro=6247&amp;gclid=Cj0KCQiA8t2eBhDeARIsAAVEga0-4W72djAbL-5nP3d03ZrrBMTkKye1M90fmlaJfQ0COp-l14cKaeAaAtLxEALw_wcB#</t>
  </si>
  <si>
    <t>https://www.magazineluiza.com.br/pegador-de-saladas-e-carne-em-aco-inox-tipo-pinca-mimo-style/p/ef73471303/ud/pecn/?&amp;seller_id=laranjalshop&amp;utm_source=google&amp;utm_medium=pla&amp;utm_campaign=&amp;partner_id=69107&amp;gclid=Cj0KCQiA8t2eBhDeARIsAAVEga1MSBmppzuJc05sTf2dl9P-AZYzzKEgHtLkErbef0dIZ5u3NQ3Lhl0aAiK8EALw_wcB&amp;gclsrc=aw.ds</t>
  </si>
  <si>
    <t>https://www.magazineluiza.com.br/concha-para-molho-em-aco-inox-kehome/p/kb1eg84732/ud/cnmo/?&amp;seller_id=castronaves&amp;utm_source=google&amp;utm_medium=pla&amp;utm_campaign=&amp;partner_id=68055&amp;gclid=Cj0KCQiA8t2eBhDeARIsAAVEga2hizbd1bn302HgtLU3NevPjYn2twYFWaqnGbQtMnw6vmepEyLgrCoaAhleEALw_wcB&amp;gclsrc=aw.ds</t>
  </si>
  <si>
    <t>https://www.magazineluiza.com.br/concha-para-molho-inox-classic-123-util-ud223/p/ac9c9e43ab/ud/cnmo/?&amp;seller_id=custapoucoatacadoevarejo&amp;utm_source=google&amp;utm_medium=pla&amp;utm_campaign=&amp;partner_id=68055&amp;gclid=Cj0KCQiA8t2eBhDeARIsAAVEga3TRwrDz3C7b32xbJd6z5wFgFGJwD2pRjvonbu2ZhH6RNJ2NNkrpAsaAnvCEALw_wcB&amp;gclsrc=aw.ds</t>
  </si>
  <si>
    <t>https://www.amazon.com.br/Concha-para-Molho-Jornata-Brinox/dp/B076M2FPQ7/ref=asc_df_B076M2FPQ7/?tag=googleshopp00-20&amp;linkCode=df0&amp;hvadid=379792705886&amp;hvpos=&amp;hvnetw=g&amp;hvrand=3984510695951610180&amp;hvpone=&amp;hvptwo=&amp;hvqmt=&amp;hvdev=c&amp;hvdvcmdl=&amp;hvlocint=&amp;hvlocphy=1001541&amp;hvtargid=pla-1408127551329&amp;psc=1</t>
  </si>
  <si>
    <t>https://www.ksademaria.com.br/casa-e-cozinha/espatula-para-bolo-em-inox-com-cabo-mtalizado-rose-gold?parceiro=3101&amp;gclid=Cj0KCQiA8t2eBhDeARIsAAVEga3oNh9PxpS4UhVbkI17XqSgYibi1WJHTw3g7QSF1iFxK42vrLTkjXwaAnSXEALw_wcB</t>
  </si>
  <si>
    <t>https://www.amazon.com.br/Esp%C3%A1tula-Para-Pacific-63962150-Tramontina/dp/B076M71NJB/ref=asc_df_B076M71NJB/?tag=googleshopp00-20&amp;linkCode=df0&amp;hvadid=379727414590&amp;hvpos=&amp;hvnetw=g&amp;hvrand=10285784652530975813&amp;hvpone=&amp;hvptwo=&amp;hvqmt=&amp;hvdev=c&amp;hvdvcmdl=&amp;hvlocint=&amp;hvlocphy=1001541&amp;hvtargid=pla-1297055147417&amp;psc=1</t>
  </si>
  <si>
    <t>https://www.camicado.com.br/p/espatula-para-bolo-pacific-26-cm-tramontina/-/A-300032073-br.lc?sku=000000000000032073&amp;utm_id=18288222626&amp;gclid=Cj0KCQiA8t2eBhDeARIsAAVEga2y8qLSeMABVA5PTe0AXaQKwykDSD_evXQtPF6LRTzOMf09UN0KrOsaAqSuEALw_wcB</t>
  </si>
  <si>
    <t>https://www.viainox.com/produto/cutelo-aco-inox-5-polegadas-preto-plenus-430</t>
  </si>
  <si>
    <t>https://produto.mercadolivre.com.br/MLB-2131454340-cutelo-tramontina-plenus-lmina-em-aco-preto-5-_JM?matt_tool=67889828&amp;matt_word=&amp;matt_source=google&amp;matt_campaign_id=14302215537&amp;matt_ad_group_id=134553703348&amp;matt_match_type=&amp;matt_network=g&amp;matt_device=c&amp;matt_creative=539425529026&amp;matt_keyword=&amp;matt_ad_position=&amp;matt_ad_type=pla&amp;matt_merchant_id=546048655&amp;matt_product_id=MLB2131454340&amp;matt_product_partition_id=1799804751563&amp;matt_target_id=pla-1799804751563&amp;gclid=Cj0KCQiA8t2eBhDeARIsAAVEga2sH463YU5D18GaA1fOiZuUTyNDkvftGu8UceIVWyC3zu_vTLVVSi4aArBiEALw_wcB</t>
  </si>
  <si>
    <t>https://www.lojadomecanico.com.br/produto/226418/49/599/Cutelo-Affilata-em-Inox-5-Pol/153/?utm_source=googleshopping&amp;utm_campaign=xmlshopping&amp;utm_medium=cpc&amp;utm_content=226418&amp;gclid=Cj0KCQiA8t2eBhDeARIsAAVEga1JFx0wtJbzDNCx7nPl5RuzxbBEUKXX8epof_7JZGxap6UyCGqOwt8aAkaREALw_wcB</t>
  </si>
  <si>
    <t>https://www.amazon.com.br/Tramontina-22921107-Carne-Cozinha-Preto/dp/B076M8HNFQ/ref=asc_df_B076M8HNFQ/?tag=googleshopp00-20&amp;linkCode=df0&amp;hvadid=379727341882&amp;hvpos=&amp;hvnetw=g&amp;hvrand=11471297821385305001&amp;hvpone=&amp;hvptwo=&amp;hvqmt=&amp;hvdev=c&amp;hvdvcmdl=&amp;hvlocint=&amp;hvlocphy=1001541&amp;hvtargid=pla-921451183416&amp;psc=1</t>
  </si>
  <si>
    <t>https://www.amazon.com.br/Tramontina-22921106-Carne-Cozinha-Preto/dp/B013QV0BVW/ref=asc_df_B013QV0BVW/?tag=googleshopp00-20&amp;linkCode=df0&amp;hvadid=379715635596&amp;hvpos=&amp;hvnetw=g&amp;hvrand=11471297821385305001&amp;hvpone=&amp;hvptwo=&amp;hvqmt=&amp;hvdev=c&amp;hvdvcmdl=&amp;hvlocint=&amp;hvlocphy=1001541&amp;hvtargid=pla-901772922880&amp;psc=1</t>
  </si>
  <si>
    <t>https://shopee.com.br/product/789785909/14690431400?gclid=Cj0KCQiA8t2eBhDeARIsAAVEga1ieAkXmKikw0xjVxTMCwFP96YGpMYNlREy73PcSaMCGYMwYy_supUaAmu9EALw_wcB</t>
  </si>
  <si>
    <t>https://www.magazineluiza.com.br/peneira-para-cozinha-em-aco-inox-21-cm-mimo-style/p/gfj40b93a0/ud/enei/?&amp;seller_id=multibar2&amp;utm_source=google&amp;utm_medium=pla&amp;utm_campaign=&amp;partner_id=68055&amp;gclid=Cj0KCQiA8t2eBhDeARIsAAVEga0wtNVQzbJLzcCrqSGfvosWdGEKE_cBqcGAidRG7MNbhtn868izINAaAouaEALw_wcB&amp;gclsrc=aw.ds</t>
  </si>
  <si>
    <t>https://www.amazon.com.br/Peneira-Mimo-Style-AP21-Prata/dp/B07BM8WKWQ/ref=asc_df_B07BM8WKWQ/?tag=googleshopp00-20&amp;linkCode=df0&amp;hvadid=379726662928&amp;hvpos=&amp;hvnetw=g&amp;hvrand=9637971214541292205&amp;hvpone=&amp;hvptwo=&amp;hvqmt=&amp;hvdev=c&amp;hvdvcmdl=&amp;hvlocint=&amp;hvlocphy=1001541&amp;hvtargid=pla-811347520033&amp;psc=1</t>
  </si>
  <si>
    <t>https://www.amazon.com.br/Ralador-Faces-Gourmet-Mix-GX0222/dp/B077SS8JRN/ref=asc_df_B077SS8JRN/?tag=googleshopp00-20&amp;linkCode=df0&amp;hvadid=379706649064&amp;hvpos=&amp;hvnetw=g&amp;hvrand=4585560030048500335&amp;hvpone=&amp;hvptwo=&amp;hvqmt=&amp;hvdev=c&amp;hvdvcmdl=&amp;hvlocint=&amp;hvlocphy=1001541&amp;hvtargid=pla-912473440763&amp;psc=1</t>
  </si>
  <si>
    <t>https://www.amazon.com.br/Ralador-Faces-Mimo-Style-ASA1176/dp/B076JJ1RBJ/ref=asc_df_B076JJ1RBJ/?tag=googleshopp00-20&amp;linkCode=df0&amp;hvadid=379715601072&amp;hvpos=&amp;hvnetw=g&amp;hvrand=4585560030048500335&amp;hvpone=&amp;hvptwo=&amp;hvqmt=&amp;hvdev=c&amp;hvdvcmdl=&amp;hvlocint=&amp;hvlocphy=1001541&amp;hvtargid=pla-853750684793&amp;psc=1</t>
  </si>
  <si>
    <t>https://www.amazon.com.br/Ralador-Faces-Top-Pratic-Brinox/dp/B08PHZT2PC/ref=asc_df_B08PHZT2PC/?tag=googleshopp00-20&amp;linkCode=df0&amp;hvadid=379699132246&amp;hvpos=&amp;hvnetw=g&amp;hvrand=4585560030048500335&amp;hvpone=&amp;hvptwo=&amp;hvqmt=&amp;hvdev=c&amp;hvdvcmdl=&amp;hvlocint=&amp;hvlocphy=1001541&amp;hvtargid=pla-1394300798158&amp;psc=1</t>
  </si>
  <si>
    <t>https://www.polishop.com.br/panela-saute-grand-24cm-ichef-home-azul-polishop-shark-series/p?idsku=166479&amp;utm_source=google&amp;gclid=Cj0KCQiA8t2eBhDeARIsAAVEga3ouVLxIpJLizudyAyBRyoswMHCBsyysktkcGpQLtD0AB6ehB_Q-bQaApZtEALw_wcB</t>
  </si>
  <si>
    <t>https://www.amazon.com.br/Profissional-Revestimento-Tramontina-Profissionais-20892024/dp/B076MBCQXM/ref=asc_df_B076MBCQXM/?tag=googleshopp00-20&amp;linkCode=df0&amp;hvadid=379765457684&amp;hvpos=&amp;hvnetw=g&amp;hvrand=2765788824355446013&amp;hvpone=&amp;hvptwo=&amp;hvqmt=&amp;hvdev=c&amp;hvdvcmdl=&amp;hvlocint=&amp;hvlocphy=1001541&amp;hvtargid=pla-812213120583&amp;psc=1</t>
  </si>
  <si>
    <t>https://www.amazon.com.br/Frigideira-Revestimento-Antiaderente-Electrolux-A21257101/dp/B09F1VB59T/ref=asc_df_B09F1VB59T/?tag=googleshopp00-20&amp;linkCode=df0&amp;hvadid=555495720867&amp;hvpos=&amp;hvnetw=g&amp;hvrand=2765788824355446013&amp;hvpone=&amp;hvptwo=&amp;hvqmt=&amp;hvdev=c&amp;hvdvcmdl=&amp;hvlocint=&amp;hvlocphy=1001541&amp;hvtargid=pla-1471460515384&amp;psc=1</t>
  </si>
  <si>
    <t>https://www.amazon.com.br/Frigideira-ColorStone-Antiaderente-Volcano-Euro/dp/B08MT36WGP/ref=asc_df_B08MT36WGP/?tag=googleshopp00-20&amp;linkCode=df0&amp;hvadid=455483639906&amp;hvpos=&amp;hvnetw=g&amp;hvrand=15142559987538744180&amp;hvpone=&amp;hvptwo=&amp;hvqmt=&amp;hvdev=c&amp;hvdvcmdl=&amp;hvlocint=&amp;hvlocphy=1001541&amp;hvtargid=pla-1058465265018&amp;psc=1</t>
  </si>
  <si>
    <t>https://www.amazon.com.br/Frigideira-Brinox-Ceramic-4791-354/dp/B07C4FN4HM/ref=asc_df_B07C4FN4HM/?tag=googleshopp00-20&amp;linkCode=df0&amp;hvadid=379816330550&amp;hvpos=&amp;hvnetw=g&amp;hvrand=15142559987538744180&amp;hvpone=&amp;hvptwo=&amp;hvqmt=&amp;hvdev=c&amp;hvdvcmdl=&amp;hvlocint=&amp;hvlocphy=1001541&amp;hvtargid=pla-812360974063&amp;psc=1</t>
  </si>
  <si>
    <t>https://www.polishop.com.br/panela-saute-petit-20cm-ichef-home-vermelha-polishop-shark-series/p?idsku=166491&amp;utm_source=google&amp;gclid=Cj0KCQiA8t2eBhDeARIsAAVEga2RouLTfxuQKZD6Y3K4fd7acS6S5NrUBOoKaTRS9EhaM7cle8P_FeEaAtPoEALw_wcB</t>
  </si>
  <si>
    <t>https://www.emporiopalotina.com.br/panela-de-pressao-6-litros-allegra-22cm-inox-fundo-triplo?utm_source=Site&amp;utm_medium=GoogleMerchant&amp;utm_campaign=GoogleMerchant&amp;gclid=Cj0KCQiA8t2eBhDeARIsAAVEga1UIfzrR9yvDmNaQJUFP-8TYcfXwDSW_fprG6nkQRfcjYcBjqe8pEYaAk3PEALw_wcB</t>
  </si>
  <si>
    <t>https://www.magazineluiza.com.br/panela-de-pressao-para-fogao-de-inducao-inox-tramontina-6l/p/jd3e22h9ac/ud/udpp/?&amp;seller_id=emporiopalotina2&amp;utm_source=google&amp;utm_medium=pla&amp;utm_campaign=&amp;partner_id=69996&amp;gclid=Cj0KCQiA8t2eBhDeARIsAAVEga22f9Qdb332hcgjYUJ6sqKOsGpCl25rIeSC2bAYbXPv0LbqoouFxC0aAvDKEALw_wcB&amp;gclsrc=aw.ds</t>
  </si>
  <si>
    <t>https://produto.mercadolivre.com.br/MLB-2186418201-panela-de-presso-para-fogo-de-induco-inox-tramontina-6l-_JM?matt_tool=40168140&amp;matt_word=&amp;matt_source=google&amp;matt_campaign_id=14302215507&amp;matt_ad_group_id=134553697108&amp;matt_match_type=&amp;matt_network=g&amp;matt_device=c&amp;matt_creative=539425477636&amp;matt_keyword=&amp;matt_ad_position=&amp;matt_ad_type=pla&amp;matt_merchant_id=129116455&amp;matt_product_id=MLB2186418201&amp;matt_product_partition_id=1821842542212&amp;matt_target_id=aud-1454065849627:pla-1821842542212&amp;gclid=Cj0KCQiA8t2eBhDeARIsAAVEga2TxN7dhYhqnNYeY5QKP3KqUJYRYK1gxiSPhu-dw5x0M0uOK5HQp8caAgRvEALw_wcB</t>
  </si>
  <si>
    <t>https://produto.mercadolivre.com.br/MLB-1686227620-panela-pressao-induco-pressure-42l-brinox-rev-ceramico-_JM?matt_tool=67889828&amp;matt_word=&amp;matt_source=google&amp;matt_campaign_id=14302215537&amp;matt_ad_group_id=134553703348&amp;matt_match_type=&amp;matt_network=g&amp;matt_device=c&amp;matt_creative=539425529026&amp;matt_keyword=&amp;matt_ad_position=&amp;matt_ad_type=pla&amp;matt_merchant_id=223166982&amp;matt_product_id=MLB1686227620&amp;matt_product_partition_id=1818313865440&amp;matt_target_id=aud-1454065849627:pla-1818313865440&amp;gclid=Cj0KCQiA8t2eBhDeARIsAAVEga20fFGS9zPsn_1imLEama7r8WxkoAURh00tbxwN5sKEe45lBJQq3m0aArwZEALw_wcB</t>
  </si>
  <si>
    <t>https://produto.mercadolivre.com.br/MLB-2137206962-panela-presso-fogo-induco-antiaderente-cermic-42-brinox-_JM?matt_tool=40168140&amp;matt_word=&amp;matt_source=google&amp;matt_campaign_id=14302215507&amp;matt_ad_group_id=134553697108&amp;matt_match_type=&amp;matt_network=g&amp;matt_device=c&amp;matt_creative=539425477636&amp;matt_keyword=&amp;matt_ad_position=&amp;matt_ad_type=pla&amp;matt_merchant_id=371262269&amp;matt_product_id=MLB2137206962&amp;matt_product_partition_id=1799822200509&amp;matt_target_id=aud-1454065849627:pla-1799822200509&amp;gclid=Cj0KCQiA8t2eBhDeARIsAAVEga3VsSCQ9kQGwiP_TEsVgs7zJil4c7OVR4bXpqDSp5OtxZvKboRkRm8aAlRTEALw_wcB</t>
  </si>
  <si>
    <t>https://produto.mercadolivre.com.br/MLB-1943363728-panela-de-presso-com-fundo-de-induco-42l-vanilla-brinox-_JM?matt_tool=67889828&amp;matt_word=&amp;matt_source=google&amp;matt_campaign_id=14302215537&amp;matt_ad_group_id=134553703348&amp;matt_match_type=&amp;matt_network=g&amp;matt_device=c&amp;matt_creative=539425529026&amp;matt_keyword=&amp;matt_ad_position=&amp;matt_ad_type=pla&amp;matt_merchant_id=557860189&amp;matt_product_id=MLB1943363728&amp;matt_product_partition_id=1799804751563&amp;matt_target_id=aud-1454065849627:pla-1799804751563&amp;gclid=Cj0KCQiA8t2eBhDeARIsAAVEga1rRBqu1wyG5P2Z6_JVx9qAVhY-M4IEgi6mi36eIxT02sSM9hToWgYaAhVpEALw_wcB</t>
  </si>
  <si>
    <t>https://www.amazon.com.br/Fervedor-Baquelite-Dimetro-Tramontina-62932140/dp/B076JM94XL/ref=asc_df_B076JM94XL/?tag=googleshopp00-20&amp;linkCode=df0&amp;hvadid=379816330550&amp;hvpos=&amp;hvnetw=g&amp;hvrand=59208788785340083&amp;hvpone=&amp;hvptwo=&amp;hvqmt=&amp;hvdev=c&amp;hvdvcmdl=&amp;hvlocint=&amp;hvlocphy=1001541&amp;hvtargid=pla-812124825556&amp;psc=1</t>
  </si>
  <si>
    <t>https://www.viainox.com/produto/fervedor-em-aco-inox-com-fundo-triplo-e-cabo-de-baquelite-14-cm-2-litros-allegra-tramontina-1267</t>
  </si>
  <si>
    <t>https://www.magazineluiza.com.br/fervedor-allegra-em-aco-inox-com-fundo-triplo-e-cabo-de-baquelite-14-cm-2-l-tramontina-62932140/p/cgd6j7eh95/ud/panl/?&amp;seller_id=ddmaquinas&amp;utm_source=google&amp;utm_medium=pla&amp;utm_campaign=&amp;partner_id=70403&amp;gclid=Cj0KCQiA8t2eBhDeARIsAAVEga0Av2PZAKk5zoIVTvIVlx7EE52_aEzHLn1a6ZT-hERpDK065Pq751saAhYSEALw_wcB&amp;gclsrc=aw.ds</t>
  </si>
  <si>
    <t>https://www.amazon.com.br/Porta-Filtro-Polido-Alum%C3%ADnio-Fortaleza/dp/B07P2GB12T/ref=asc_df_B07P2GB12T/?tag=googleshopp00-20&amp;linkCode=df0&amp;hvadid=379727342281&amp;hvpos=&amp;hvnetw=g&amp;hvrand=9975994624754916081&amp;hvpone=&amp;hvptwo=&amp;hvqmt=&amp;hvdev=c&amp;hvdvcmdl=&amp;hvlocint=&amp;hvlocphy=1001541&amp;hvtargid=pla-915755787996&amp;psc=1</t>
  </si>
  <si>
    <t>https://www.amazon.com.br/Viena-Gatilho-Invicta-100300040105-Preto/dp/B07B8T8RBL/ref=asc_df_B07B8T8RBL/?tag=googleshopp00-20&amp;linkCode=df0&amp;hvadid=379765457684&amp;hvpos=&amp;hvnetw=g&amp;hvrand=9975994624754916081&amp;hvpone=&amp;hvptwo=&amp;hvqmt=&amp;hvdev=c&amp;hvdvcmdl=&amp;hvlocint=&amp;hvlocphy=1001541&amp;hvtargid=pla-815191691172&amp;psc=1</t>
  </si>
  <si>
    <t>https://www.amazon.com.br/Viena-Metalizado-Gatilho-Invicta-Chardonnay/dp/B08BS4MPRY/ref=asc_df_B08BS4MPRY/?tag=googleshopp00-20&amp;linkCode=df0&amp;hvadid=457277241281&amp;hvpos=&amp;hvnetw=g&amp;hvrand=9975994624754916081&amp;hvpone=&amp;hvptwo=&amp;hvqmt=&amp;hvdev=c&amp;hvdvcmdl=&amp;hvlocint=&amp;hvlocphy=1001541&amp;hvtargid=pla-1014906895597&amp;psc=1</t>
  </si>
  <si>
    <t>https://www.amazon.com.br/Luz-Nobre-Nhoqueira-Espremedor-Amassador/dp/B083FC15J6/ref=asc_df_B083FC15J6/?tag=googleshopp00-20&amp;linkCode=df0&amp;hvadid=379715601072&amp;hvpos=&amp;hvnetw=g&amp;hvrand=6932294875387749578&amp;hvpone=&amp;hvptwo=&amp;hvqmt=&amp;hvdev=c&amp;hvdvcmdl=&amp;hvlocint=&amp;hvlocphy=1001541&amp;hvtargid=pla-924467757294&amp;psc=1</t>
  </si>
  <si>
    <t>https://www.amazon.com.br/Amassador-Batatas-Inox-Alta-Qualidade/dp/B0861FLMCD/ref=asc_df_B0861FLMCD/?tag=googleshopp00-20&amp;linkCode=df0&amp;hvadid=379699132246&amp;hvpos=&amp;hvnetw=g&amp;hvrand=6932294875387749578&amp;hvpone=&amp;hvptwo=&amp;hvqmt=&amp;hvdev=c&amp;hvdvcmdl=&amp;hvlocint=&amp;hvlocphy=1001541&amp;hvtargid=pla-906083198825&amp;psc=1</t>
  </si>
  <si>
    <t>https://www.amazon.com.br/Espremedor-Amassador-Batatas-A%C3%A7o-Inox/dp/B08TX14JS3/ref=asc_df_B08TX14JS3/?tag=googleshopp00-20&amp;linkCode=df0&amp;hvadid=379805758976&amp;hvpos=&amp;hvnetw=g&amp;hvrand=6932294875387749578&amp;hvpone=&amp;hvptwo=&amp;hvqmt=&amp;hvdev=c&amp;hvdvcmdl=&amp;hvlocint=&amp;hvlocphy=1001541&amp;hvtargid=pla-1684088024059&amp;psc=1</t>
  </si>
  <si>
    <t>https://www.amazon.com.br/GALHETEIRO-PL%C3%81STICO-SUPORTE-DONATELLO-11x10x20cm/dp/B07K5B2RQM/ref=asc_df_B07K5B2RQM/?tag=googleshopp00-20&amp;linkCode=df0&amp;hvadid=379699132246&amp;hvpos=&amp;hvnetw=g&amp;hvrand=3855029644869169508&amp;hvpone=&amp;hvptwo=&amp;hvqmt=&amp;hvdev=c&amp;hvdvcmdl=&amp;hvlocint=&amp;hvlocphy=1001541&amp;hvtargid=pla-1885663406859&amp;psc=1</t>
  </si>
  <si>
    <t>https://www.amazon.com.br/PORTA-AZEITE-VINAGRE-SALEIRO-PIMENTEIRO/dp/B07W6H2862/ref=asc_df_B07W6H2862/?tag=googleshopp00-20&amp;linkCode=df0&amp;hvadid=379715601072&amp;hvpos=&amp;hvnetw=g&amp;hvrand=3855029644869169508&amp;hvpone=&amp;hvptwo=&amp;hvqmt=&amp;hvdev=c&amp;hvdvcmdl=&amp;hvlocint=&amp;hvlocphy=1001541&amp;hvtargid=pla-933485871314&amp;psc=1</t>
  </si>
  <si>
    <t>https://produto.mercadolivre.com.br/MLB-2001264087-galheteiro-de-vidro-e-inox-com-5-pcs-suporte-aramado-_JM?matt_tool=40168140&amp;matt_word=&amp;matt_source=google&amp;matt_campaign_id=14302215507&amp;matt_ad_group_id=134553697108&amp;matt_match_type=&amp;matt_network=g&amp;matt_device=c&amp;matt_creative=539425477636&amp;matt_keyword=&amp;matt_ad_position=&amp;matt_ad_type=pla&amp;matt_merchant_id=126795640&amp;matt_product_id=MLB2001264087&amp;matt_product_partition_id=1821842542212&amp;matt_target_id=aud-1454065849627:pla-1821842542212&amp;gclid=Cj0KCQiA8t2eBhDeARIsAAVEga0sz41GlHukpLuPm2T8Cx3PFfDbUy3BdXiBEjYGW2s0TAGMNRbvu7QaAh0qEALw_wcB</t>
  </si>
  <si>
    <t>https://www.madeiramadeira.com.br/manteigueira-de-aco-inox-prime-19x12-5x6-5cm-lyor-prata-2219541.html?origem=pla-2219541&amp;utm_source=google&amp;utm_medium=cpc&amp;utm_content=baleiros-e-bombonieres-3208&amp;utm_term=&amp;utm_id=17663025245&amp;gclid=Cj0KCQiA8t2eBhDeARIsAAVEga2W5lSj8zvikQiHTgy65eHRADDrHgpU5eM0IXyRMwJf5kvDm5Q2oKoaAp_YEALw_wcB</t>
  </si>
  <si>
    <t>https://www.amazon.com.br/Manteigueira-Prime-19x12-Lyor-Voltagev/dp/B07PKX5QZT/ref=asc_df_B07PKX5QZT/?tag=googleshopp00-20&amp;linkCode=df0&amp;hvadid=379715601072&amp;hvpos=&amp;hvnetw=g&amp;hvrand=12124505023524962102&amp;hvpone=&amp;hvptwo=&amp;hvqmt=&amp;hvdev=c&amp;hvdvcmdl=&amp;hvlocint=&amp;hvlocphy=1001541&amp;hvtargid=pla-899938899303&amp;psc=1</t>
  </si>
  <si>
    <t>https://produto.mercadolivre.com.br/MLB-1961061034-mantegueira-de-inox-retangular-com-tampa-19x12cm-_JM?matt_tool=40168140&amp;matt_word=&amp;matt_source=google&amp;matt_campaign_id=14302215507&amp;matt_ad_group_id=134553697108&amp;matt_match_type=&amp;matt_network=g&amp;matt_device=c&amp;matt_creative=539425477636&amp;matt_keyword=&amp;matt_ad_position=&amp;matt_ad_type=pla&amp;matt_merchant_id=120976982&amp;matt_product_id=MLB1961061034&amp;matt_product_partition_id=1799822200509&amp;matt_target_id=aud-1454065850347:pla-1799822200509&amp;gclid=Cj0KCQiA8t2eBhDeARIsAAVEga1mnSuh4Xk0r6pFfAKSyvRaHlcAqXKu5-YqJAPU4R-YJNjCWK_6VSoaAnmXEALw_wcB</t>
  </si>
  <si>
    <t>https://www.amazon.com.br/Cupula-Acrilico-Queijo-Brinox-Transparente/dp/B07RL457LP/ref=asc_df_B07RL457LP/?tag=googleshopp00-20&amp;linkCode=df0&amp;hvadid=379793457803&amp;hvpos=&amp;hvnetw=g&amp;hvrand=6992847217600491651&amp;hvpone=&amp;hvptwo=&amp;hvqmt=&amp;hvdev=c&amp;hvdvcmdl=&amp;hvlocint=&amp;hvlocphy=1001541&amp;hvtargid=pla-893486925241&amp;psc=1</t>
  </si>
  <si>
    <t>https://www.loja.vivo.com.br/cupula-brinox-para-bolos-de-acrilico-1-peca-1108966976/p?idsku=178114&amp;utm_source=google_shopping&amp;utm_medium=organic&amp;utm_campaign=free_shopping_list&amp;gclid=Cj0KCQiA8t2eBhDeARIsAAVEga3G5vn06bC4TrZw_hS4w5k2WjIWefIBgzB6zAj0V428MS92-w0ftpkaAtMaEALw_wcB&amp;gclsrc=aw.ds</t>
  </si>
  <si>
    <t>https://www.amazon.com.br/Cupula-Acrilico-Para-Brinox-Transparente/dp/B07KWB2BP3/ref=asc_df_B07KWB2BP3/?tag=googleshopp00-20&amp;linkCode=df0&amp;hvadid=379816330550&amp;hvpos=&amp;hvnetw=g&amp;hvrand=18378697941488523716&amp;hvpone=&amp;hvptwo=&amp;hvqmt=&amp;hvdev=c&amp;hvdvcmdl=&amp;hvlocint=&amp;hvlocphy=1001541&amp;hvtargid=pla-828097588542&amp;psc=1</t>
  </si>
  <si>
    <t>https://www.extra.com.br/Pote-Com-Travas-4.3-Lts-Microondas-E-Freezer-10133535/p/10133535?utm_medium=cpc&amp;utm_source=google_freelisting&amp;IdSku=10133535&amp;idLojista=13948&amp;tipoLojista=3P</t>
  </si>
  <si>
    <t>https://www.amazon.com.br/Pote-4-3-L-Plas%C3%BAtil-Branco/dp/B07DD6S8PF/ref=asc_df_B07DD6S8PF/?tag=googleshopp00-20&amp;linkCode=df0&amp;hvadid=379815208313&amp;hvpos=&amp;hvnetw=g&amp;hvrand=8929879584268474045&amp;hvpone=&amp;hvptwo=&amp;hvqmt=&amp;hvdev=c&amp;hvdvcmdl=&amp;hvlocint=&amp;hvlocphy=1001541&amp;hvtargid=pla-851279959162&amp;psc=1</t>
  </si>
  <si>
    <t>https://produto.mercadolivre.com.br/MLB-2667101633-pote-para-freezer-e-micro-ondas-43-l-plasutil-ref2301-_JM?matt_tool=94929336&amp;matt_word=&amp;matt_source=google&amp;matt_campaign_id=14302215567&amp;matt_ad_group_id=134553709588&amp;matt_match_type=&amp;matt_network=g&amp;matt_device=c&amp;matt_creative=539425529500&amp;matt_keyword=&amp;matt_ad_position=&amp;matt_ad_type=pla&amp;matt_merchant_id=529236395&amp;matt_product_id=MLB2667101633&amp;matt_product_partition_id=1799822200469&amp;matt_target_id=aud-1454065850347:pla-1799822200469&amp;gclid=Cj0KCQiA8t2eBhDeARIsAAVEga35I16QUrWhgf057YKGeY9ddB8mGK-kb9ujsFffPCZBQwpoybpa5HQaAuxgEALw_wcB</t>
  </si>
  <si>
    <t>https://shopee.com.br/product/536076331/13986761235?gclid=Cj0KCQiA8t2eBhDeARIsAAVEga04GHWrN1SqR8zk-HnRuaNY-wQxLe0xMuLk89Uk738JVojeVEstqLIaAvKQEALw_wcB</t>
  </si>
  <si>
    <t>https://shopee.com.br/product/417631379/18138661454</t>
  </si>
  <si>
    <t>https://www.riachuelo.com.br/produto/pote-plastico-retangular-hermetico-flor-rosa-2-3l-sanremo-e7a197dbea744e41976434ada5f93e0e?sku=11311</t>
  </si>
  <si>
    <t>https://produto.mercadolivre.com.br/MLB-1745103022-conjunto-mantimentos-porta-alimento-tampa-rosca-5-pcs-transp-_JM?matt_tool=67889828&amp;matt_word=&amp;matt_source=google&amp;matt_campaign_id=14302215537&amp;matt_ad_group_id=134553703348&amp;matt_match_type=&amp;matt_network=g&amp;matt_device=c&amp;matt_creative=539425529026&amp;matt_keyword=&amp;matt_ad_position=&amp;matt_ad_type=pla&amp;matt_merchant_id=357414410&amp;matt_product_id=MLB1745103022&amp;matt_product_partition_id=1799804751563&amp;matt_target_id=aud-1454065849627:pla-1799804751563&amp;gclid=Cj0KCQiA8t2eBhDeARIsAAVEga0euRKrRHy-ES4Xn4c1qONR66wjl5C3InHIo5XrwKKo7fC2b0uTaSYaArrsEALw_wcB</t>
  </si>
  <si>
    <t>https://www.amazon.com.br/MANTIMENTO-TAMPA-ROSCA-LITROS-leitoso/dp/B096D4BH71/ref=asc_df_B096D4BH71/?tag=googleshopp00-20&amp;linkCode=df0&amp;hvadid=456273449207&amp;hvpos=&amp;hvnetw=g&amp;hvrand=13879694405624730968&amp;hvpone=&amp;hvptwo=&amp;hvqmt=&amp;hvdev=c&amp;hvdvcmdl=&amp;hvlocint=&amp;hvlocphy=1001541&amp;hvtargid=pla-1394862512145&amp;psc=1</t>
  </si>
  <si>
    <t>https://produto.mercadolivre.com.br/MLB-2016820131-kit-5-pote-mantimento-tampa-rosca-de-03l-a-45-litros-preto-_JM?matt_tool=94929336&amp;matt_word=&amp;matt_source=google&amp;matt_campaign_id=14302215567&amp;matt_ad_group_id=134553709588&amp;matt_match_type=&amp;matt_network=g&amp;matt_device=c&amp;matt_creative=539425529500&amp;matt_keyword=&amp;matt_ad_position=&amp;matt_ad_type=pla&amp;matt_merchant_id=203454297&amp;matt_product_id=MLB2016820131&amp;matt_product_partition_id=1799822200469&amp;matt_target_id=aud-1454065849627:pla-1799822200469&amp;gclid=Cj0KCQiA8t2eBhDeARIsAAVEga1COeJDzFsy0abkBfxmC60dIqn-_yKk4Kt7Ybmvy5rw1DX8-uNUv9QaAvvZEALw_wcB</t>
  </si>
  <si>
    <t>https://www.amazon.com.br/Conjunto-Assadeira-Retangular-Alum%C3%ADnio-Polido/dp/B08NWGXM7Z/ref=asc_df_B08NWGXM7Z/?tag=googleshopp00-20&amp;linkCode=df0&amp;hvadid=379725920346&amp;hvpos=&amp;hvnetw=g&amp;hvrand=9050860695607946063&amp;hvpone=&amp;hvptwo=&amp;hvqmt=&amp;hvdev=c&amp;hvdvcmdl=&amp;hvlocint=&amp;hvlocphy=1001541&amp;hvtargid=pla-1423653692837&amp;psc=1</t>
  </si>
  <si>
    <t>https://produto.mercadolivre.com.br/MLB-1992842886-jogo-tabuleiros-5-pecas-conjunto-assadeira-retangular-alta-_JM?matt_tool=40168140&amp;matt_word=&amp;matt_source=google&amp;matt_campaign_id=14302215507&amp;matt_ad_group_id=134553697108&amp;matt_match_type=&amp;matt_network=g&amp;matt_device=c&amp;matt_creative=539425477636&amp;matt_keyword=&amp;matt_ad_position=&amp;matt_ad_type=pla&amp;matt_merchant_id=335996288&amp;matt_product_id=MLB1992842886&amp;matt_product_partition_id=1799822200509&amp;matt_target_id=aud-1454065849627:pla-1799822200509&amp;gclid=Cj0KCQiA8t2eBhDeARIsAAVEga3Xx4POp5mcKF5HXl11rTugMiUzMSDktiZmwiB1aBvLyODnozpSjGoaAoSvEALw_wcB</t>
  </si>
  <si>
    <t>https://www.amazon.com.br/Jogo-Assadeiras-Retangular-Alum%C3%ADnio-Formas/dp/B09B467LQ6/ref=asc_df_B09B467LQ6/?tag=googleshopp00-20&amp;linkCode=df0&amp;hvadid=379715626932&amp;hvpos=&amp;hvnetw=g&amp;hvrand=9050860695607946063&amp;hvpone=&amp;hvptwo=&amp;hvqmt=&amp;hvdev=c&amp;hvdvcmdl=&amp;hvlocint=&amp;hvlocphy=1001541&amp;hvtargid=pla-1830740524232&amp;psc=1</t>
  </si>
  <si>
    <t>https://www.lebiscuit.com.br/sousplat-copa-e-cia-dorico-navy-33cm-5106563/p?idsku=377259943&amp;utm_source=google&amp;utm_medium=cpc&amp;utm_campaign=GOOGLE-PMAX_ECM_CONV_REGIAO-BC&amp;utm_content=NA_&amp;utm_term=INT_BR_GEOLOCALIZADAS&amp;utm_source_platform=&amp;utm_creative_format=NA&amp;utm_marketing_tatic=INT&amp;gclid=Cj0KCQiA8t2eBhDeARIsAAVEga3StdJxTaWsMRyJYWiBi2X5evYIQnp18N4KzjoksVtW4TAtJSGQHyMaAmj9EALw_wcB</t>
  </si>
  <si>
    <t>https://www.amazon.com.br/Americano-Pl%C3%A1stico-Fresno-Metalizado-Dourado/dp/B0843MWCLS/ref=asc_df_B0843MWCLS/?tag=googleshopp00-20&amp;linkCode=df0&amp;hvadid=379720496535&amp;hvpos=&amp;hvnetw=g&amp;hvrand=16357387410777607087&amp;hvpone=&amp;hvptwo=&amp;hvqmt=&amp;hvdev=c&amp;hvdvcmdl=&amp;hvlocint=&amp;hvlocphy=1001541&amp;hvtargid=pla-1447510483619&amp;psc=1</t>
  </si>
  <si>
    <t>https://www.amazon.com.br/Sousplat-Patinado-Pl%C3%A1stico-Lyor-Voltagev/dp/B07WGR4KFN/ref=asc_df_B07WGR4KFN/?tag=googleshopp00-20&amp;linkCode=df0&amp;hvadid=379685432325&amp;hvpos=&amp;hvnetw=g&amp;hvrand=16357387410777607087&amp;hvpone=&amp;hvptwo=&amp;hvqmt=&amp;hvdev=c&amp;hvdvcmdl=&amp;hvlocint=&amp;hvlocphy=1001541&amp;hvtargid=pla-1661077100050&amp;psc=1</t>
  </si>
  <si>
    <t>https://produto.mercadolivre.com.br/MLB-1676752499-kit-10-guardanapos-cinza-30x30cm-tecido-_JM?matt_tool=81106094&amp;matt_word=&amp;matt_source=google&amp;matt_campaign_id=14302215564&amp;matt_ad_group_id=134553711268&amp;matt_match_type=&amp;matt_network=g&amp;matt_device=c&amp;matt_creative=539425529467&amp;matt_keyword=&amp;matt_ad_position=&amp;matt_ad_type=pla&amp;matt_merchant_id=117015217&amp;matt_product_id=MLB1676752499&amp;matt_product_partition_id=1802263866435&amp;matt_target_id=aud-1454065849627:pla-1802263866435&amp;gclid=Cj0KCQiA8t2eBhDeARIsAAVEga38ZGWGfKV_Y_cnsMTPC2hMrYa_V5sBD33FRLhtEypR3kX4TGnDj8caAgdYEALw_wcB</t>
  </si>
  <si>
    <t>https://produto.mercadolivre.com.br/MLB-1635833822-kit-12-guardanapo-percal-200-fios-100-anel-30cm-x-30cm-_JM?matt_tool=81106094&amp;matt_word=&amp;matt_source=google&amp;matt_campaign_id=14302215564&amp;matt_ad_group_id=134553711268&amp;matt_match_type=&amp;matt_network=g&amp;matt_device=c&amp;matt_creative=539425529467&amp;matt_keyword=&amp;matt_ad_position=&amp;matt_ad_type=pla&amp;matt_merchant_id=548243882&amp;matt_product_id=MLB1635833822&amp;matt_product_partition_id=1802263866435&amp;matt_target_id=aud-1454065849627:pla-1802263866435&amp;gclid=Cj0KCQiA8t2eBhDeARIsAAVEga3CqA3CDeu0F7z72tZn5yaOv2tO4lQrP8Gomx8bt1qPea1Gxh46_FwaAiJgEALw_wcB</t>
  </si>
  <si>
    <t>https://www.amazon.com.br/Lyor-Cora%C3%A7%C3%A3o-Cristal-Transparente-Chumbo/dp/B0978H491L/ref=asc_df_B0978H491L/?tag=googleshopp00-20&amp;linkCode=df0&amp;hvadid=379720633837&amp;hvpos=&amp;hvnetw=g&amp;hvrand=2514332918682690915&amp;hvpone=&amp;hvptwo=&amp;hvqmt=&amp;hvdev=c&amp;hvdvcmdl=&amp;hvlocint=&amp;hvlocphy=1001541&amp;hvtargid=pla-1648743154722&amp;psc=1</t>
  </si>
  <si>
    <t>https://www.amazon.com.br/Porta-Pedestal-Suporte-Torta-Tampa/dp/B07W5J373M/ref=asc_df_B07W5J373M/?tag=googleshopp00-20&amp;linkCode=df0&amp;hvadid=379685432325&amp;hvpos=&amp;hvnetw=g&amp;hvrand=2514332918682690915&amp;hvpone=&amp;hvptwo=&amp;hvqmt=&amp;hvdev=c&amp;hvdvcmdl=&amp;hvlocint=&amp;hvlocphy=1001541&amp;hvtargid=pla-904956178531&amp;psc=1</t>
  </si>
  <si>
    <t>https://www.amazon.com.br/Prato-para-Bolo-Cristal-Starry/dp/B076W1K3G8/ref=asc_df_B076W1K3G8/?tag=googleshopp00-20&amp;linkCode=df0&amp;hvadid=379720633837&amp;hvpos=&amp;hvnetw=g&amp;hvrand=2514332918682690915&amp;hvpone=&amp;hvptwo=&amp;hvqmt=&amp;hvdev=c&amp;hvdvcmdl=&amp;hvlocint=&amp;hvlocphy=1001541&amp;hvtargid=pla-968012181286&amp;psc=1</t>
  </si>
  <si>
    <t>https://www.amazon.com.br/Saladeira-Luna-240-Bcf-Branco/dp/B077BKZD46/ref=asc_df_B077BKZD46/?tag=googleshopp00-20&amp;linkCode=df0&amp;hvadid=379725881673&amp;hvpos=&amp;hvnetw=g&amp;hvrand=12436239650551379504&amp;hvpone=&amp;hvptwo=&amp;hvqmt=&amp;hvdev=c&amp;hvdvcmdl=&amp;hvlocint=&amp;hvlocphy=1001541&amp;hvtargid=pla-893145451825&amp;psc=1</t>
  </si>
  <si>
    <t>https://www.amazon.com.br/Tigela-Coza-10121-0007-Branco/dp/B078XLQDJ4/ref=asc_df_B078XLQDJ4/?tag=googleshopp00-20&amp;linkCode=df0&amp;hvadid=379725881673&amp;hvpos=&amp;hvnetw=g&amp;hvrand=12436239650551379504&amp;hvpone=&amp;hvptwo=&amp;hvqmt=&amp;hvdev=c&amp;hvdvcmdl=&amp;hvlocint=&amp;hvlocphy=1001541&amp;hvtargid=pla-903458945255&amp;psc=1</t>
  </si>
  <si>
    <t>https://loja.nadir.com.br/saladeira-nadir-opaline-2-3l?gclid=Cj0KCQiA8t2eBhDeARIsAAVEga2tnMOmSOZ6sqTO3k6hL8rQyFjFzhYXypFGoyY7OSlk5MYc2FMy3MwaAlv7EALw_wcB</t>
  </si>
  <si>
    <t>https://produto.mercadolivre.com.br/MLB-2785076209-assadeira-marinex-opaline-2l-redonda-branca-nadir-_JM?matt_tool=67889828&amp;matt_word=&amp;matt_source=google&amp;matt_campaign_id=14302215537&amp;matt_ad_group_id=134553703348&amp;matt_match_type=&amp;matt_network=g&amp;matt_device=c&amp;matt_creative=539425529026&amp;matt_keyword=&amp;matt_ad_position=&amp;matt_ad_type=pla&amp;matt_merchant_id=646766186&amp;matt_product_id=MLB2785076209&amp;matt_product_partition_id=1799804751563&amp;matt_target_id=aud-1454065849627:pla-1799804751563&amp;gclid=Cj0KCQiA8t2eBhDeARIsAAVEga1Dr3lPh1ZNB7XOFMpFlzXxGjCbAGplhUoTd7TfZd7ThHF98oH2wBcaAksWEALw_wcB</t>
  </si>
  <si>
    <t>https://www.magazineluiza.com.br/assadeira-marinex-opaline-2-l-redonda-branca-nadir-figueiredo/p/hj25a07e3a/ud/assa/?&amp;seller_id=miraky&amp;utm_source=google&amp;utm_medium=pla&amp;utm_campaign=&amp;partner_id=70403&amp;gclid=Cj0KCQiA8t2eBhDeARIsAAVEga24BUFP54K4VooOJpFG-T20fdA5bI0aYm0dnPhOYepDJzS8IyEWEtkaAmyrEALw_wcB&amp;gclsrc=aw.ds</t>
  </si>
  <si>
    <t>https://loja.nadir.com.br/assadeira-redonda-marinex-opaline-2l?gclid=Cj0KCQiA8t2eBhDeARIsAAVEga0uqIAopmRoEl2T8m3aeLIRf8BB3IvPEv_DSrrHoCMzCoMrl6t5C2waAiPEEALw_wcB</t>
  </si>
  <si>
    <t>https://www.havan.com.br/assadeira-oval-opaline-1-litro-marinex-branco/p?gclid=Cj0KCQiA8t2eBhDeARIsAAVEga0SGWDUXARQP3px2WPe3WyPzHsR1sr1bLY8aGgqhvUHYdvhbmJ-b6EaAlxhEALw_wcB</t>
  </si>
  <si>
    <t>https://www.carrefour.com.br/assadeira-de-vidro-oval-marinex-opaline-1l-5899370/p?utm_medium=sem&amp;utm_source=google_pmax_4p&amp;utm_campaign=4p_performancemax_bazar_geral_bazar&amp;gclid=Cj0KCQiA8t2eBhDeARIsAAVEga25sL-FKF_F4E87CsSyB6xuUwH6TS9286_nib7gf7GM8lQgakiqQekaAnfDEALw_wcB</t>
  </si>
  <si>
    <t>https://loja.nadir.com.br/assadeira-oval-marinex-opaline-1l?gclid=Cj0KCQiA8t2eBhDeARIsAAVEga1-HlEP600bHizyY9DSQrjNilLLUcal0PURYr0jSmOkD1GhZicMv-MaAgK-EALw_wcB</t>
  </si>
  <si>
    <t>https://www.magazineluiza.com.br/tigela-retangular-essential-com-tampa-327-x-193-x-64-cm-28-l-warm-gray-coza/p/def3451hdj/ud/tige/?&amp;seller_id=estore&amp;utm_source=google&amp;utm_medium=pla&amp;utm_campaign=&amp;partner_id=69107&amp;gclid=Cj0KCQiA8t2eBhDeARIsAAVEga20weYC41p9op-vRdCpc-Ue43BmV2gg3ANMTOpJ4ovmaCRO7ceSbIcaArZqEALw_wcB&amp;gclsrc=aw.ds</t>
  </si>
  <si>
    <t>https://www.cobasi.com.br/tigela-retangular-essential-com-tampa-327-x-193-x-64-cm-28-l---warm-gray-coza-900204474/p?idsku=900203635&amp;gclid=Cj0KCQiA8t2eBhDeARIsAAVEga15cAZ9uLeE1eHa28PMNUt5wI2i-DnlK0mzBcLsgA3y3g8FsUp4UokaAhwmEALw_wcB</t>
  </si>
  <si>
    <t>https://www.amazon.com.br/Tigela-Retang-Essential-Coza-Branco/dp/B07QB89XGS/ref=asc_df_B07QB89XGS/?tag=googleshopp00-20&amp;linkCode=df0&amp;hvadid=379727342281&amp;hvpos=&amp;hvnetw=g&amp;hvrand=5157041106829107830&amp;hvpone=&amp;hvptwo=&amp;hvqmt=&amp;hvdev=c&amp;hvdvcmdl=&amp;hvlocint=&amp;hvlocphy=1001541&amp;hvtargid=pla-908295083020&amp;psc=1</t>
  </si>
  <si>
    <t>https://www.atacadogourmet.com.br/produto/travessa-retangular-40-cm-melamina-100-profissional/4664884?gclid=Cj0KCQiA8t2eBhDeARIsAAVEga3HGIfUkoJaKN8iU4trSBRka4MqNsxAE_YP05TWEy7R5T154qm58tQaAkJEEALw_wcB</t>
  </si>
  <si>
    <t>https://www.atacadogourmet.com.br/produto/travessa-wave-43-cm-melamina-100-profissional/4664897?gclid=Cj0KCQiA8t2eBhDeARIsAAVEga0ef_dBsSN_gGZU8VOp02ZRblSAyZq2gcbddUEKtAjZux2pxW6TCEYaAlaiEALw_wcB</t>
  </si>
  <si>
    <t>https://www.atacadogourmet.com.br/produto/bandeja-retangular-435-cm-melamina-100-profissional/4664878?gclid=Cj0KCQiA8t2eBhDeARIsAAVEga12VP9XcoMRbEzYDdKVI-55M2G0obdsmLtFigaXcxkq5Ujvtb_wzewaAntdEALw_wcB</t>
  </si>
  <si>
    <t>https://produto.mercadolivre.com.br/MLB-2919704049-travessa-cheff-vemplast-11x11-250ml-polipropileno-branco-_JM?matt_tool=94929336&amp;matt_word=&amp;matt_source=google&amp;matt_campaign_id=14302215567&amp;matt_ad_group_id=134553709588&amp;matt_match_type=&amp;matt_network=g&amp;matt_device=c&amp;matt_creative=539425529500&amp;matt_keyword=&amp;matt_ad_position=&amp;matt_ad_type=pla&amp;matt_merchant_id=254650319&amp;matt_product_id=MLB2919704049&amp;matt_product_partition_id=1799822200469&amp;matt_target_id=aud-1454065850347:pla-1799822200469&amp;gclid=Cj0KCQiA8t2eBhDeARIsAAVEga0K7nAPmZb7UF45h1047F5jwDvkvHqDCOS0JabWPXREL8UVDAm6viAaAvGeEALw_wcB</t>
  </si>
  <si>
    <t>https://www.mundovem.com.br/travessa-cheff-retangular-250ml-branca-em-polipropileno-linha-tropical-vem/p?idsku=2033&amp;utm_source=google&amp;utm_medium=cpc&amp;utm_campaign=19025242757&amp;gclid=Cj0KCQiA8t2eBhDeARIsAAVEga3mk9Z86iW_AeV0h2qia1S23UQ1-QNtmcSNUn5I96N_pu67PxZmQ9saArhMEALw_wcB</t>
  </si>
  <si>
    <t>https://produto.mercadolivre.com.br/MLB-3097468309-travessa-polipropileno-250ml-14x9cm-cheff-branca-ref619-_JM?matt_tool=94929336&amp;matt_word=&amp;matt_source=google&amp;matt_campaign_id=14302215567&amp;matt_ad_group_id=134553709588&amp;matt_match_type=&amp;matt_network=g&amp;matt_device=c&amp;matt_creative=539425529500&amp;matt_keyword=&amp;matt_ad_position=&amp;matt_ad_type=pla&amp;matt_merchant_id=640546145&amp;matt_product_id=MLB3097468309&amp;matt_product_partition_id=1799822200469&amp;matt_target_id=aud-1454065850347:pla-1799822200469&amp;gclid=Cj0KCQiA8t2eBhDeARIsAAVEga0uNrfvo3Cq6tQSWIoAB01gLbRfUtiVGFfwR9x6o99W6_JpD-UMpQgaAg58EALw_wcB</t>
  </si>
  <si>
    <t>https://www.amazon.com.br/Tigela-Retangular-Coza-10146-0007/dp/B078XL51TH/ref=asc_df_B078XL51TH/?tag=googleshopp00-20&amp;linkCode=df0&amp;hvadid=379715626932&amp;hvpos=&amp;hvnetw=g&amp;hvrand=11018228229365501933&amp;hvpone=&amp;hvptwo=&amp;hvqmt=&amp;hvdev=c&amp;hvdvcmdl=&amp;hvlocint=&amp;hvlocphy=1001541&amp;hvtargid=pla-915328300772&amp;psc=1</t>
  </si>
  <si>
    <t>https://shopee.com.br/product/368987172/19357304941?gclid=Cj0KCQiA8t2eBhDeARIsAAVEga0dTwMGOqCv0FaFVCtEnDGmQjuAkEBVHneezwrFm_4OndmT8NxmL3oaAh0FEALw_wcB</t>
  </si>
  <si>
    <t>https://www.amazon.com.br/Tigela-Retang-Essential-Coza-Vermelho/dp/B07QF9X3T7/ref=asc_df_B07QF9X3T7/?tag=googleshopp00-20&amp;linkCode=df0&amp;hvadid=379727342281&amp;hvpos=&amp;hvnetw=g&amp;hvrand=3254150051331669462&amp;hvpone=&amp;hvptwo=&amp;hvqmt=&amp;hvdev=c&amp;hvdvcmdl=&amp;hvlocint=&amp;hvlocphy=1001541&amp;hvtargid=pla-926678231749&amp;psc=1</t>
  </si>
  <si>
    <t>https://www.magazineluiza.com.br/kit-de-colheres-escumadeiras-e-espatulas-de-silicone-6-pecas-home-in-brasil/p/hk45adbf48/ud/cjtu/?&amp;seller_id=home-in-brasil&amp;utm_source=google&amp;utm_medium=pla&amp;utm_campaign=&amp;partner_id=69579&amp;gclid=Cj0KCQiA8t2eBhDeARIsAAVEga18RTr0Hvn8sic8ZOCg7ECQxsw_H9Wi2FN_u-nTwGlgOlXBQB-RMXYaAp4fEALw_wcB&amp;gclsrc=aw.ds</t>
  </si>
  <si>
    <t>https://shopee.com.br/product/368987172/19431238021?gclid=Cj0KCQiA8t2eBhDeARIsAAVEga3qvsNjv9FNJdlOw9jmo8m-v_yq8coztCO83aTFNb5NI2dec3e7SIEaAqXAEALw_wcB</t>
  </si>
  <si>
    <t>https://www.amazon.com.br/colheres-escumadeiras-espatulas-silicone-pe%C3%A7as/dp/B09LFN8HCR/ref=asc_df_B09LFN8HCR/?tag=googleshopp00-20&amp;linkCode=df0&amp;hvadid=379751109541&amp;hvpos=&amp;hvnetw=g&amp;hvrand=10942999354075211357&amp;hvpone=&amp;hvptwo=&amp;hvqmt=&amp;hvdev=c&amp;hvdvcmdl=&amp;hvlocint=&amp;hvlocphy=1001541&amp;hvtargid=pla-1541642567751&amp;th=1</t>
  </si>
  <si>
    <t>https://www.amazon.com.br/T%C3%A1bua-Polietileno-50x30x1-Branco-Sem-Canaleta/dp/B09LKNR9QB/ref=asc_df_B09LKNR9QB/?tag=googleshopp00-20&amp;linkCode=df0&amp;hvadid=379805758976&amp;hvpos=&amp;hvnetw=g&amp;hvrand=7764048591100872378&amp;hvpone=&amp;hvptwo=&amp;hvqmt=&amp;hvdev=c&amp;hvdvcmdl=&amp;hvlocint=&amp;hvlocphy=1001541&amp;hvtargid=pla-1636331374540&amp;psc=1</t>
  </si>
  <si>
    <t>https://shopee.com.br/product/413037939/11508589647?gclid=Cj0KCQiA8t2eBhDeARIsAAVEga3TNRBzQd8OqGFrKdFN2HwwkqpufYhIJdfRN0psLED-WH4CCO_Qb74aAhbUEALw_wcB</t>
  </si>
  <si>
    <t>https://www.amazon.com.br/T%C3%A1bua-Polietileno-50x30x1-Branco-Com-Canaleta/dp/B09LKYR27T/ref=asc_df_B09LKYR27T/?tag=googleshopp00-20&amp;linkCode=df0&amp;hvadid=379805758976&amp;hvpos=&amp;hvnetw=g&amp;hvrand=7764048591100872378&amp;hvpone=&amp;hvptwo=&amp;hvqmt=&amp;hvdev=c&amp;hvdvcmdl=&amp;hvlocint=&amp;hvlocphy=1001541&amp;hvtargid=pla-1592911170451&amp;psc=1</t>
  </si>
  <si>
    <t>https://www.amazon.com.br/Saleiro-Prime-2x10cm-Lyor-Voltagev/dp/B07PJ1JJB5/ref=asc_df_B07PJ1JJB5/?tag=googleshopp00-20&amp;linkCode=df0&amp;hvadid=379727342281&amp;hvpos=&amp;hvnetw=g&amp;hvrand=6893427259619404930&amp;hvpone=&amp;hvptwo=&amp;hvqmt=&amp;hvdev=c&amp;hvdvcmdl=&amp;hvlocint=&amp;hvlocphy=1001541&amp;hvtargid=pla-917701911562&amp;psc=1</t>
  </si>
  <si>
    <t>https://shopee.com.br/product/421955250/21528866896?gclid=Cj0KCQiA8t2eBhDeARIsAAVEga0ZciFiqzjSwQiQVlg4gPT72JmRF7AzroZRT2Gv16B-Q7dGOfDcN6UaAivXEALw_wcB</t>
  </si>
  <si>
    <t>https://shopee.com.br/product/881634249/20757880281?gclid=Cj0KCQiA8t2eBhDeARIsAAVEga0zfHWOnwjv39kpvnwmCRXkr4J_JdKlNHmQjnAqmqc7brLLEZ0JZvQaAhluEALw_wcB</t>
  </si>
  <si>
    <t>https://www.artesanatopedrasabao.com.br/produtos-de-madeira/colher-de-pau-madeir--p</t>
  </si>
  <si>
    <t>https://shopee.com.br/product/759535559/20460554820?gclid=Cj0KCQiA8t2eBhDeARIsAAVEga2ybisC8YOo8jOrsgc2CxxTa0OCWRELRgU3ybXjq82Sq67FVgfQ_M0aAiv0EALw_wcB</t>
  </si>
  <si>
    <t>https://www.casasbahia.com.br/fritadeira-eletrica-sem-oleo-air-fryer-oster-ofrt400-4l-preta-55052503/p/55052504?utm_medium=cpc&amp;utm_source=GP_PLA&amp;IdSku=55052504&amp;idLojista=10037&amp;tipoLojista=1P&amp;&amp;utm_campaign=gg_pmax_core_elpo_apostas&amp;gclid=Cj0KCQiA8t2eBhDeARIsAAVEga3flBMS76Fqh3a5sgwYVmlV8salweVId0NvqQbvGgfKwLgmTW1-AdQaAsyKEALw_wcB&amp;gclsrc=aw.ds</t>
  </si>
  <si>
    <t>https://www.leroymerlin.com.br/fritadeira-sem-oleo-super-light-fryer-cadence-frt550-110v_1566968209</t>
  </si>
  <si>
    <t>https://www.amazon.com.br/Batedeira-Velocidades-sistema-autogiro-Elgin/dp/B09GQYVRFS/ref=asc_df_B09GQYVRFS/?tag=googleshopp00-20&amp;linkCode=df0&amp;hvadid=558994896212&amp;hvpos=&amp;hvnetw=g&amp;hvrand=9673789853098875032&amp;hvpone=&amp;hvptwo=&amp;hvqmt=&amp;hvdev=c&amp;hvdvcmdl=&amp;hvlocint=&amp;hvlocphy=1001541&amp;hvtargid=pla-1643424940011&amp;psc=1</t>
  </si>
  <si>
    <t>https://www.amazon.com.br/Batedeira-Planet%C3%A1ria-Velocidades-Mondial-BP-03-B/dp/B07WGHXCJX/ref=asc_df_B07WGHXCJX/?tag=googleshopp00-20&amp;linkCode=df0&amp;hvadid=379816330550&amp;hvpos=&amp;hvnetw=g&amp;hvrand=9673789853098875032&amp;hvpone=&amp;hvptwo=&amp;hvqmt=&amp;hvdev=c&amp;hvdvcmdl=&amp;hvlocint=&amp;hvlocphy=1001541&amp;hvtargid=pla-876957164104&amp;psc=1</t>
  </si>
  <si>
    <t>https://www.amazon.com.br/Batedeira-Planet%C3%A1ria-Oster-Black-OBAT630/dp/B09TTNB45B/ref=asc_df_B09TTNB45B/?tag=googleshopp00-20&amp;linkCode=df0&amp;hvadid=555495720867&amp;hvpos=&amp;hvnetw=g&amp;hvrand=9673789853098875032&amp;hvpone=&amp;hvptwo=&amp;hvqmt=&amp;hvdev=c&amp;hvdvcmdl=&amp;hvlocint=&amp;hvlocphy=1001541&amp;hvtargid=pla-1682320521101&amp;psc=1</t>
  </si>
  <si>
    <t>https://www.amazon.com.br/LIQ-PHILCO-PLQ950-900W-FILTRO/dp/B07NCZQ8QL/ref=asc_df_B07NCZQ8QL/?tag=googleshopp00-20&amp;linkCode=df0&amp;hvadid=557926986208&amp;hvpos=&amp;hvnetw=g&amp;hvrand=5428748177215232598&amp;hvpone=&amp;hvptwo=&amp;hvqmt=&amp;hvdev=c&amp;hvdvcmdl=&amp;hvlocint=&amp;hvlocphy=1001541&amp;hvtargid=pla-1644130055731&amp;psc=1</t>
  </si>
  <si>
    <t>https://www.amazon.com.br/Liquidificador-Turbo-Black-L-1100-BI/dp/B08FF5NRVR/ref=asc_df_B08FF5NRVR/?tag=googleshopp00-20&amp;linkCode=df0&amp;hvadid=457277241281&amp;hvpos=&amp;hvnetw=g&amp;hvrand=5428748177215232598&amp;hvpone=&amp;hvptwo=&amp;hvqmt=&amp;hvdev=c&amp;hvdvcmdl=&amp;hvlocint=&amp;hvlocphy=1001541&amp;hvtargid=pla-1285462575066&amp;psc=1</t>
  </si>
  <si>
    <t>https://www.amazon.com.br/Liquidificador-Philco-Ph900-103102017-BRITANIA-PORTATEIS/dp/B076BB8J7Z/ref=asc_df_B076BB8J7Z/?tag=googleshopp00-20&amp;linkCode=df0&amp;hvadid=379727342281&amp;hvpos=&amp;hvnetw=g&amp;hvrand=5428748177215232598&amp;hvpone=&amp;hvptwo=&amp;hvqmt=&amp;hvdev=c&amp;hvdvcmdl=&amp;hvlocint=&amp;hvlocphy=1001541&amp;hvtargid=pla-810821878969&amp;psc=1</t>
  </si>
  <si>
    <t>https://www.fastshop.com.br/web/p/d/3001049068_PRD/extrator-de-frutas-mondial-premium-turbo-preto-bivolt-e-10-3001049068prd?partner=parceiro-google&amp;partner=parceiro-google&amp;cm_mmc=xml_google-_-nd-_-UTILIDADES_DOMESTICAS%3EESPREMEDOR_E_CENTRIFUGA%3EESPREMEDOR-_-3001049069&amp;cm_mmc=cpc_Google-_--SP_MAX_CAT_UT_ESTRAT_O2-nd&amp;gclid=Cj0KCQiA8t2eBhDeARIsAAVEga3hec9xvB4TXRfwoApEKotnzrybP7WUC9-OqowFO8hgMNEDP46hXdIaAtiOEALw_wcB</t>
  </si>
  <si>
    <t>https://www.casasbahia.com.br/extrator-de-frutas-mondial-premium-turbo-preto-e-10-1514888785/p/1514888785?utm_medium=Cpc&amp;utm_source=GP_PLA&amp;IdSku=1514888785&amp;idLojista=12161&amp;tipoLojista=3P&amp;&amp;utm_campaign=3p_gg_pmax_elpo&amp;gclid=Cj0KCQiA8t2eBhDeARIsAAVEga2DWU1sduyOJCBzBTxRFQvW3XL_Hn8ULofZoPWjxrKHH1wcexC63w0aAjKZEALw_wcB&amp;gclsrc=aw.ds</t>
  </si>
  <si>
    <t>https://www.americanas.com.br/produto/110949217?epar=bp_pl_00_go_ep_d_9105_1p&amp;opn=YSMESP&amp;WT.srch=1&amp;offerId=5beab55f172743a0f5ff3fa0&amp;gclsrc=aw.ds&amp;gclid=Cj0KCQiA8t2eBhDeARIsAAVEga1GHw8DCl4fVK0l67b6VeFfGXMFrgJCpQHnGP_uNuLeb7K9flW58ecaAhAaEALw_wcB&amp;voltagem=BIVOLT&amp;condition=NEW</t>
  </si>
  <si>
    <t>https://www.magazineluiza.com.br/conjunto-05-bowls-tigelas-em-aco-inoxidavel-prata-cozinha-completa-funcional-multiuso-yazi/p/kc06j5574d/ud/udbw/?&amp;seller_id=venicci3&amp;utm_source=google&amp;utm_medium=pla&amp;utm_campaign=&amp;partner_id=70403&amp;gclid=Cj0KCQiA8t2eBhDeARIsAAVEga27tdeKpuBHREIVT-hoUgcVWyC8wxxuRX8Dm50sd5X6E_wtkZJu6roaAtcwEALw_wcB&amp;gclsrc=aw.ds</t>
  </si>
  <si>
    <t>https://www.casasbahia.com.br/conjunto-05-bowls-tigelas-em-aco-inoxidavel-prata-cozinha-completa-funcional-multiuso-1531405206/p/1531405206?utm_medium=Cpc&amp;utm_source=GP_PLA&amp;IdSku=1531405206&amp;idLojista=89146&amp;tipoLojista=3P&amp;&amp;utm_campaign=3p_gg_pmax_tudo&amp;gclid=Cj0KCQiA8t2eBhDeARIsAAVEga1Lx4qiWAc_FJds5G_f3xMwdrPix9uqAsTa7clP0g_M_x7yB2MsGsUaAkvuEALw_wcB&amp;gclsrc=aw.ds</t>
  </si>
  <si>
    <t>https://www.amazon.com.br/Conjunto-Inoxid%C3%A1vel-Completa-Funcional-Multiuso/dp/B09BBKG7R3/ref=asc_df_B09BBKG7R3/?tag=googleshopp00-20&amp;linkCode=df0&amp;hvadid=379792727018&amp;hvpos=&amp;hvnetw=g&amp;hvrand=8568966119472655576&amp;hvpone=&amp;hvptwo=&amp;hvqmt=&amp;hvdev=c&amp;hvdvcmdl=&amp;hvlocint=&amp;hvlocphy=1001541&amp;hvtargid=pla-1742490639255&amp;psc=1</t>
  </si>
  <si>
    <t>https://www.submarino.com.br/produto/3292990463?opn=XMLGOOGLE&amp;offerId=60bfb9490fff249a32d532ef</t>
  </si>
  <si>
    <t>https://shopee.com.br/product/455645032/19939979147</t>
  </si>
  <si>
    <t>https://www.amazon.com.br/Escumadeira-Mimo-Style-ASA3-Prata/dp/B076JHQHP2/ref=asc_df_B076JHQHP2/?tag=googleshopp00-20&amp;linkCode=df0&amp;hvadid=379805758976&amp;hvpos=&amp;hvnetw=g&amp;hvrand=5730624330550771826&amp;hvpone=&amp;hvptwo=&amp;hvqmt=&amp;hvdev=c&amp;hvdvcmdl=&amp;hvlocint=&amp;hvlocphy=1001541&amp;hvtargid=pla-895921915640&amp;psc=1</t>
  </si>
  <si>
    <t>https://www.amazon.com.br/Jogo-com-Ta%C3%A7as-Classico-Casambiente/dp/B0932JWQBC/ref=asc_df_B0932JWQBC/?tag=googleshopp00-20&amp;linkCode=df0&amp;hvadid=379685432142&amp;hvpos=&amp;hvnetw=g&amp;hvrand=9481283452988373317&amp;hvpone=&amp;hvptwo=&amp;hvqmt=&amp;hvdev=c&amp;hvdvcmdl=&amp;hvlocint=&amp;hvlocphy=1001541&amp;hvtargid=pla-1471641898516&amp;psc=1</t>
  </si>
  <si>
    <t>https://www.amazon.com.br/Conjunto-Ta%C3%A7as-Luminn-16-5-Casambiente/dp/B08DL8C7RF/ref=asc_df_B08DL8C7RF/?tag=googleshopp00-20&amp;linkCode=df0&amp;hvadid=379816283000&amp;hvpos=&amp;hvnetw=g&amp;hvrand=9481283452988373317&amp;hvpone=&amp;hvptwo=&amp;hvqmt=&amp;hvdev=c&amp;hvdvcmdl=&amp;hvlocint=&amp;hvlocphy=1001541&amp;hvtargid=pla-1650937989730&amp;psc=1</t>
  </si>
  <si>
    <t>https://www.amazon.com.br/Jogo-Ta%C3%A7as-para-Lotus-300ml/dp/B08FTHQNP3/ref=asc_df_B08FTHQNP3/?tag=googleshopp00-20&amp;linkCode=df0&amp;hvadid=379815326540&amp;hvpos=&amp;hvnetw=g&amp;hvrand=2590263943203069235&amp;hvpone=&amp;hvptwo=&amp;hvqmt=&amp;hvdev=c&amp;hvdvcmdl=&amp;hvlocint=&amp;hvlocphy=1001541&amp;hvtargid=pla-1031108039417&amp;psc=1</t>
  </si>
  <si>
    <t>Taça para  vinho tinto</t>
  </si>
  <si>
    <t>https://www.amazon.com.br/Ta%C3%A7as-Vinho-Barone-Nadir-Figueiredo/dp/B0778Y6DGY/ref=asc_df_B0778Y6DGY/?tag=googleshopp00-20&amp;linkCode=df0&amp;hvadid=379727340619&amp;hvpos=&amp;hvnetw=g&amp;hvrand=11636978146414816633&amp;hvpone=&amp;hvptwo=&amp;hvqmt=&amp;hvdev=c&amp;hvdvcmdl=&amp;hvlocint=&amp;hvlocphy=1001541&amp;hvtargid=pla-978240984644&amp;psc=1</t>
  </si>
  <si>
    <t>https://www.amazon.com.br/Bohemia-Conjunto-Ta%C3%A7as-Bordeaux-Transparente/dp/B076QMQYZN/ref=asc_df_B076QMQYZN/?tag=googleshopp00-20&amp;linkCode=df0&amp;hvadid=379685432142&amp;hvpos=&amp;hvnetw=g&amp;hvrand=11636978146414816633&amp;hvpone=&amp;hvptwo=&amp;hvqmt=&amp;hvdev=c&amp;hvdvcmdl=&amp;hvlocint=&amp;hvlocphy=1001541&amp;hvtargid=pla-852076036490&amp;psc=1</t>
  </si>
  <si>
    <t>https://www.amazon.com.br/Ta%C3%A7as-Vinho-Gastro-Bohemia-Transparente/dp/B00A8G2OIM/ref=asc_df_B00A8G2OIM/?tag=googleshopp00-20&amp;linkCode=df0&amp;hvadid=379816283000&amp;hvpos=&amp;hvnetw=g&amp;hvrand=11636978146414816633&amp;hvpone=&amp;hvptwo=&amp;hvqmt=&amp;hvdev=c&amp;hvdvcmdl=&amp;hvlocint=&amp;hvlocphy=1001541&amp;hvtargid=pla-809473042686&amp;psc=1</t>
  </si>
  <si>
    <t>https://www.amazon.com.br/Ta%C3%A7as-Cristal-Gastro-Champagne-Bohemia/dp/B077C1WH3D/ref=asc_df_B077C1WH3D/?tag=googleshopp00-20&amp;linkCode=df0&amp;hvadid=379816283000&amp;hvpos=&amp;hvnetw=g&amp;hvrand=8162410720303524262&amp;hvpone=&amp;hvptwo=&amp;hvqmt=&amp;hvdev=c&amp;hvdvcmdl=&amp;hvlocint=&amp;hvlocphy=1001541&amp;hvtargid=pla-814235801481&amp;psc=1</t>
  </si>
  <si>
    <t>https://www.amazon.com.br/Conjunto-Ecol%C3%B3gico-Rojemac-5327-Transparente/dp/B076Z32L4B/ref=asc_df_B076Z32L4B/?tag=googleshopp00-20&amp;linkCode=df0&amp;hvadid=379816283000&amp;hvpos=&amp;hvnetw=g&amp;hvrand=8162410720303524262&amp;hvpone=&amp;hvptwo=&amp;hvqmt=&amp;hvdev=c&amp;hvdvcmdl=&amp;hvlocint=&amp;hvlocphy=1001541&amp;hvtargid=pla-981596634382&amp;psc=1</t>
  </si>
  <si>
    <t>https://produto.mercadolivre.com.br/MLB-2806576274-jogo-6-tacas-champagne-cristal-gastro-220ml-bohemia-_JM?matt_tool=40168140&amp;matt_word=&amp;matt_source=google&amp;matt_campaign_id=14302215507&amp;matt_ad_group_id=134553697108&amp;matt_match_type=&amp;matt_network=g&amp;matt_device=c&amp;matt_creative=539425477636&amp;matt_keyword=&amp;matt_ad_position=&amp;matt_ad_type=pla&amp;matt_merchant_id=468812459&amp;matt_product_id=MLB2806576274&amp;matt_product_partition_id=1799822200509&amp;matt_target_id=aud-1454065850347:pla-1799822200509&amp;gclid=Cj0KCQiA8t2eBhDeARIsAAVEga1L-ylRlsHtpSwI29T8sNEwWOhr98VZkL12OrFIpyJ65g_xs9NxHS8aAuGxEALw_wcB</t>
  </si>
  <si>
    <t>https://www.amazon.com.br/Conjunto-Ta%C3%A7as-Para-Sobremesa-Pe%C3%A7as/dp/B07TTNZG21/ref=asc_df_B07TTNZG21/?tag=googleshopp00-20&amp;linkCode=df0&amp;hvadid=379816283000&amp;hvpos=&amp;hvnetw=g&amp;hvrand=8219377635362304183&amp;hvpone=&amp;hvptwo=&amp;hvqmt=&amp;hvdev=c&amp;hvdvcmdl=&amp;hvlocint=&amp;hvlocphy=1001541&amp;hvtargid=pla-1562789046140&amp;psc=1</t>
  </si>
  <si>
    <t>https://www.amazon.com.br/Ta%C3%A7as-Sobremesa-Ruvolo-Paradise-Vidro/dp/B08HFNTJTP/ref=asc_df_B08HFNTJTP/?tag=googleshopp00-20&amp;linkCode=df0&amp;hvadid=379727340619&amp;hvpos=&amp;hvnetw=g&amp;hvrand=8219377635362304183&amp;hvpone=&amp;hvptwo=&amp;hvqmt=&amp;hvdev=c&amp;hvdvcmdl=&amp;hvlocint=&amp;hvlocphy=1001541&amp;hvtargid=pla-1057313293806&amp;psc=1</t>
  </si>
  <si>
    <t>https://www.amazon.com.br/Ta%C3%A7as-Sobremesa-Ruvolo-Egito-Vidro/dp/B08HFQ1CLY/ref=asc_df_B08HFQ1CLY/?tag=googleshopp00-20&amp;linkCode=df0&amp;hvadid=379685432142&amp;hvpos=&amp;hvnetw=g&amp;hvrand=8219377635362304183&amp;hvpone=&amp;hvptwo=&amp;hvqmt=&amp;hvdev=c&amp;hvdvcmdl=&amp;hvlocint=&amp;hvlocphy=1001541&amp;hvtargid=pla-995384260469&amp;psc=1</t>
  </si>
  <si>
    <t>https://www.amazon.com.br/Fog%C3%A3o-Cooktop-Philco-Volcano-PCT44VC/dp/B0B69VK5TH/ref=asc_df_B0B69VK5TH/?tag=googleshopp00-20&amp;linkCode=df0&amp;hvadid=557926986208&amp;hvpos=&amp;hvnetw=g&amp;hvrand=15485018481485943352&amp;hvpone=&amp;hvptwo=&amp;hvqmt=&amp;hvdev=c&amp;hvdvcmdl=&amp;hvlocint=&amp;hvlocphy=1001541&amp;hvtargid=pla-1719126089441&amp;psc=1</t>
  </si>
  <si>
    <t>https://www.amazon.com.br/Cooktop-Indu%C3%A7%C3%A3o-Philco-queimadores-PCT40P/dp/B09DTKTCLW/ref=asc_df_B09DTKTCLW/?tag=googleshopp00-20&amp;linkCode=df0&amp;hvadid=555495720867&amp;hvpos=&amp;hvnetw=g&amp;hvrand=15485018481485943352&amp;hvpone=&amp;hvptwo=&amp;hvqmt=&amp;hvdev=c&amp;hvdvcmdl=&amp;hvlocint=&amp;hvlocphy=1001541&amp;hvtargid=pla-1729432164142&amp;psc=1</t>
  </si>
  <si>
    <t>https://britania.com.br/cooktop_inducao_britania_400_4_bocas/p?idsku=7928&amp;gclid=Cj0KCQiA8t2eBhDeARIsAAVEga0VUHwqkQWMBirlO_HnqHYYr1nUjDHsXkTLq8dlFGcr6uTS0UGF_8gaAhnPEALw_wcB</t>
  </si>
  <si>
    <t>https://www.casasbahia.com.br/sanduicheira-mondial-master-grill-s-20-preto-inox-55011886/p/55011887?utm_medium=cpc&amp;utm_source=GP_PLA&amp;IdSku=55011887&amp;idLojista=10037&amp;tipoLojista=1P&amp;&amp;utm_campaign=gg_pmax_core_elpo_apostas&amp;gclid=Cj0KCQiA8t2eBhDeARIsAAVEga0wEGmuG7g1vAweZ4XNDEKl5NC_VYAK9e7Q7lIQUb_43tm2SX74V24aAqqmEALw_wcB&amp;gclsrc=aw.ds</t>
  </si>
  <si>
    <t>https://www.amazon.com.br/Sanduicheira-Grill-Inox-Maxx-Bgr08ip/dp/B08CTN9N7W/ref=asc_df_B08CTN9N7W/?tag=googleshopp00-20&amp;linkCode=df0&amp;hvadid=558994896212&amp;hvpos=&amp;hvnetw=g&amp;hvrand=8189300819932925475&amp;hvpone=&amp;hvptwo=&amp;hvqmt=&amp;hvdev=c&amp;hvdvcmdl=&amp;hvlocint=&amp;hvlocphy=1001541&amp;hvtargid=pla-1535411436182&amp;psc=1</t>
  </si>
  <si>
    <t>https://www.amazon.com.br/Sanduicheira-Grill-BGR15PI-750w-Brit%C3%A2nia/dp/B0985S3WT5/ref=asc_df_B0985S3WT5/?tag=googleshopp00-20&amp;linkCode=df0&amp;hvadid=379715601072&amp;hvpos=&amp;hvnetw=g&amp;hvrand=8189300819932925475&amp;hvpone=&amp;hvptwo=&amp;hvqmt=&amp;hvdev=c&amp;hvdvcmdl=&amp;hvlocint=&amp;hvlocphy=1001541&amp;hvtargid=pla-1731637454348&amp;psc=1</t>
  </si>
  <si>
    <t xml:space="preserve">MINISTÉRIO DA AGRICULTURA, PECUÁRIA E ABASTECIMENTO - PESQUISA DE PREÇO MATERIAIS                        </t>
  </si>
  <si>
    <t>MATERIAIS DE CONSUMO</t>
  </si>
  <si>
    <t>CUSTO MENSAL TOTAL</t>
  </si>
  <si>
    <t>Açúcar cristal, pacote de 2 kg</t>
  </si>
  <si>
    <t>Kg</t>
  </si>
  <si>
    <t>Açúcar refinado, pacote 1 kg</t>
  </si>
  <si>
    <t>Adoçante em gotas, frasco 100 ml</t>
  </si>
  <si>
    <t>Und.</t>
  </si>
  <si>
    <t>Café torrado e moído embalado a vácuo, pacote de 500 gr.</t>
  </si>
  <si>
    <t>Chá de ervas variadas, em sache, caixa com 15 unidades, com 24 gramas</t>
  </si>
  <si>
    <t>Copos descartáveis para água 200 ml c/ 100 unidades</t>
  </si>
  <si>
    <t>Pct</t>
  </si>
  <si>
    <t>Copos descartáveis para café 50 ml c/ 100 unidades</t>
  </si>
  <si>
    <t>Coador para máquina industrial, 21x29 cm.</t>
  </si>
  <si>
    <t>Guardanapo de papel, folha dupla</t>
  </si>
  <si>
    <t xml:space="preserve">Água mineral acondicionada em garrafão de 20 litros com
invólucro plástico para proteção </t>
  </si>
  <si>
    <t>Mexedor p/ bebidas Chá, pacote com 500 unidades</t>
  </si>
  <si>
    <t>Mexedor p/ bebidas Café, pacote com 500 unidades</t>
  </si>
  <si>
    <t>MATERIAIS DE LIMPEZA MENSAL</t>
  </si>
  <si>
    <t>Água sanitária 5 litros</t>
  </si>
  <si>
    <t>litros</t>
  </si>
  <si>
    <t>Álcool comum de 70, 1 litro</t>
  </si>
  <si>
    <t>Detergente líquido neutro, 500 ml</t>
  </si>
  <si>
    <t>unid</t>
  </si>
  <si>
    <t>Esponja de aço, pacote com 8 unidades</t>
  </si>
  <si>
    <t>Esponja dupla face</t>
  </si>
  <si>
    <t>Sabão em barra neutro</t>
  </si>
  <si>
    <t>Barra</t>
  </si>
  <si>
    <t xml:space="preserve">Sabão em pó- caixa 500g </t>
  </si>
  <si>
    <t xml:space="preserve">caixas </t>
  </si>
  <si>
    <t>Sacos plástico p/ lixo pacote com 100 unidades, 100 litros</t>
  </si>
  <si>
    <t>Unid</t>
  </si>
  <si>
    <t>Limpador multiuso, 500 ml</t>
  </si>
  <si>
    <t>Pano de chão alvejado</t>
  </si>
  <si>
    <t xml:space="preserve">Pano de prato </t>
  </si>
  <si>
    <t>Pano flanela de limpeza</t>
  </si>
  <si>
    <t>Pasta limpar alumínio, 500 gr</t>
  </si>
  <si>
    <t>Balde plástico 20 litros</t>
  </si>
  <si>
    <t xml:space="preserve">Escova para limpeza de garrafas </t>
  </si>
  <si>
    <t>Rodo de 40 cm</t>
  </si>
  <si>
    <t>Pá de lixo com cabo</t>
  </si>
  <si>
    <t>Escova de limpeza manual</t>
  </si>
  <si>
    <t>Vassoura, tipo piaçava</t>
  </si>
  <si>
    <t>UTENSÍLIOS - ESTIMATIVA MENSAL</t>
  </si>
  <si>
    <t xml:space="preserve">Açucareiro de inox, capacidade 250 gramas </t>
  </si>
  <si>
    <t>Bandeja em inox quadrada, 49x32 cm</t>
  </si>
  <si>
    <t>Bandeja inox redonda 45 cm</t>
  </si>
  <si>
    <t>Caneca de alumínio, capacidade de 1,5 litros</t>
  </si>
  <si>
    <t xml:space="preserve">Colher de nylon ou similar tamanho grande </t>
  </si>
  <si>
    <t>Colher em aço inox para café</t>
  </si>
  <si>
    <t xml:space="preserve">Colher em aço inox para chá </t>
  </si>
  <si>
    <t>Colher em aço inox, tamanho grande tipo arroz</t>
  </si>
  <si>
    <t>Copo de cristal, tipo confete com 11 cm de altura</t>
  </si>
  <si>
    <t>Copo de vidro liso, 360 ml, altura 14 cm</t>
  </si>
  <si>
    <t>Jarra de inox redonda c/ tampa e alça, capacidade de 02 litros</t>
  </si>
  <si>
    <t xml:space="preserve">Jarra de vidro com capacidade de 02 litros </t>
  </si>
  <si>
    <t xml:space="preserve">Dispenser para copos 200ml </t>
  </si>
  <si>
    <t>https://www.magazineluiza.com.br/blusa-de-moletom-flanelado-tipo-iii-sem-touca-fechada-wino-uniformes/p/jbhdbe5316/md/mlfm/?&amp;seller_id=winouniformes</t>
  </si>
  <si>
    <t>https://www.americanas.com.br/produto/4921861729?opn=YSMESP&amp;offerId=62575ba987c00289c20ccf5c&amp;srsltid=AeTuncoJdPVxMShlDt6C4CdBdbMGQBT7wf6dkHfXjhg6TESZkFwzfAadXsM&amp;cor=Cinza&amp;tamanho=P&amp;condition=NEW</t>
  </si>
  <si>
    <t>https://www.amazon.com.br/Moletom-Fechado-Flanelado-Feminino-Masculino/dp/B09C2MJ7GK/ref=asc_df_B09C2MJ7GK/?tag=googleshopp00-20&amp;linkCode=df0&amp;hvadid=564920150869&amp;hvpos=&amp;hvnetw=g&amp;hvrand=2613220013198504265&amp;hvpone=&amp;hvptwo=&amp;hvqmt=&amp;hvdev=c&amp;hvdvcmdl=&amp;hvlocint=&amp;hvlocphy=1001541&amp;hvtargid=pla-1491744290120&amp;th=1&amp;psc=1</t>
  </si>
  <si>
    <t>https://shopee.com.br/product/264366301/7460203344</t>
  </si>
  <si>
    <t>https://www.americanas.com.br/produto/4604945849?opn=YSMESP&amp;offerId=61db1f9ad9fd6edeec5dfa6d&amp;srsltid=AeTuncqvm5hfOXnD_GhTu7-yYgJxSNvn-fSfk1_UAeZm16ZZBwduyeSrRFA</t>
  </si>
  <si>
    <t>https://shopee.com.br/product/405588395/12987932362</t>
  </si>
  <si>
    <t>https://www.zattini.com.br/calca-alfaiataria-terminal-masculina-marinho-MCM-0080-012?campaign=gglepqpla&amp;gclid=Cj0KCQiA8aOeBhCWARIsANRFrQH0mJlX33fFZ51w8COAsDc2yC3roytEI6hiDj7nuABiKEqFeuom-egaAqB7EALw_wcB&amp;gclsrc=aw.ds</t>
  </si>
  <si>
    <t>https://www.magazineluiza.com.br/gravata-borboleta-de-crepe-acetinado-adulto-infantil-com-fita-de-cetim-santie/p/ghd5hj2779/af/grvf/?&amp;seller_id=thbimports</t>
  </si>
  <si>
    <t>https://www.amazon.com.br/D%C3%B3lm%C3%A3-Cozinha-Preto-Branco-Poli%C3%A9ster/dp/B07VQ1XPLK/ref=asc_df_B07VQ1XPLK/?tag=googleshopp00-20&amp;linkCode=df0&amp;hvadid=609821191565&amp;hvpos=&amp;hvnetw=g&amp;hvrand=6020964231774295388&amp;hvpone=&amp;hvptwo=&amp;hvqmt=&amp;hvdev=c&amp;hvdvcmdl=&amp;hvlocint=&amp;hvlocphy=1001541&amp;hvtargid=pla-1689675817115&amp;psc=1</t>
  </si>
  <si>
    <t>https://www.lojadoguardapo.com.br/uniformes-profissionais-e-acessorios/2115</t>
  </si>
  <si>
    <t>https://www.fabricadejalecos.com.br/gastronomia/dolma-para-chef-de-cozinha-unissex?parceiro=5936&amp;variant_id=159&amp;srsltid=AeTuncoe7eDKzhHJ1IYgIaquzBk9m0_c9zNu_sDREJLargRWjY4IjhfjR7A</t>
  </si>
  <si>
    <t>https://produto.mercadolivre.com.br/MLB-1969040234-calca-operacional-do-conjunto-domestica-copeira-oxford-_JM?matt_tool=14804773&amp;matt_word=&amp;matt_source=google&amp;matt_campaign_id=14302215543&amp;matt_ad_group_id=134553705588&amp;matt_match_type=&amp;matt_network=g&amp;matt_device=c&amp;matt_creative=539425529194&amp;matt_keyword=&amp;matt_ad_position=&amp;matt_ad_type=pla&amp;matt_merchant_id=309139951&amp;matt_product_id=MLB1969040234-93069221247&amp;matt_product_partition_id=1854503068687&amp;matt_target_id=pla-1854503068687&amp;gclid=Cj0KCQiA8aOeBhCWARIsANRFrQEBeRE6BRl-U3BGQWukGe6xJ2g__Job_xoW3NS2hfYjGTbY9PFsm9UaAgckEALw_wcB</t>
  </si>
  <si>
    <t>https://produto.mercadolivre.com.br/MLB-1068789357-calca-feminina-alfaiataria-otimo-caimento-_JM?attributes=COLOR_SECONDARY_COLOR%3AUHJldG8%3D&amp;quantity=1</t>
  </si>
  <si>
    <t>https://produto.mercadolivre.com.br/MLB-1514002387-calca-feminina-social-com-bolso-preta-com-lycra-cintura-alta-_JM?matt_tool=18956390&amp;utm_source=google_shopping&amp;utm_medium=organic&amp;attributes=COLOR_SECONDARY_COLOR%3AUHJldG8%3D%2CFABRIC_DESIGN%3ATGlzbw%3D%3D</t>
  </si>
  <si>
    <t>https://www.magazineluiza.com.br/bandana-lenco-restaurante-chef-cozinha-padaria-moto-marrom-visual-uniformes/p/jb89ckk661/md/bdna/?&amp;seller_id=fgaparts&amp;utm_source=google&amp;utm_medium=pla&amp;utm_campaign=&amp;partner_id=68212&amp;gclid=Cj0KCQiA8aOeBhCWARIsANRFrQH4R5bUWTOYcIQvksniT2N2-0Gdgbd2C-lgMvBAd1D0qyNcfAXXdOQaAvfIEALw_wcB&amp;gclsrc=aw.ds</t>
  </si>
  <si>
    <t>https://produto.mercadolivre.com.br/MLB-740549676-bandana-padaria-chef-cozinha-barman-lanchonete-_JM?matt_tool=43232742&amp;matt_word=&amp;matt_source=google&amp;matt_campaign_id=14302214868&amp;matt_ad_group_id=124787840126&amp;matt_match_type=&amp;matt_network=g&amp;matt_device=c&amp;matt_creative=539425484389&amp;matt_keyword=&amp;matt_ad_position=&amp;matt_ad_type=pla&amp;matt_merchant_id=109541622&amp;matt_product_id=MLB740549676-33019783365&amp;matt_product_partition_id=1818322146383&amp;matt_target_id=pla-1818322146383&amp;gclid=Cj0KCQiA8aOeBhCWARIsANRFrQE0LiFmEJ6O_6PVDoMAr8y-kM92IrGQZlg4V3YqmfW8_GGdKXE1oBsaAt4LEALw_wcB</t>
  </si>
  <si>
    <t>https://shopee.com.br/product/607420202/11779194707</t>
  </si>
  <si>
    <t>https://produto.mercadolivre.com.br/MLB-1947432644-avental-oxford-c-bolso-e-ajustador-de-altura-restaurante-_JM?matt_tool=40168140&amp;matt_word=&amp;matt_source=google&amp;matt_campaign_id=14302215507&amp;matt_ad_group_id=134553697108&amp;matt_match_type=&amp;matt_network=g&amp;matt_device=c&amp;matt_creative=539425477636&amp;matt_keyword=&amp;matt_ad_position=&amp;matt_ad_type=pla&amp;matt_merchant_id=246503835&amp;matt_product_id=MLB1947432644&amp;matt_product_partition_id=1821842542212&amp;matt_target_id=pla-1821842542212&amp;gclid=Cj0KCQiA8aOeBhCWARIsANRFrQG4azTAQm1EdfK19i2XsO1tokMKyRKOVgE7uH4sXoGxkoyiIbmO6U4aAohJEALw_wcB</t>
  </si>
  <si>
    <t>https://www.astrodistribuidora.com/checkout/cart/</t>
  </si>
  <si>
    <t>https://www.mameluko.com.br/soft-works-preto.html?gclid=Cj0KCQiA8aOeBhCWARIsANRFrQHEiuPn5NbGjT8UwvThRd6PIZyrc2Vih_ZTc61MoGPqHUwoSPMO-ZQaAiTSEALw_wcB</t>
  </si>
  <si>
    <t>https://www.superepi.com.br/calcado-profissional-bb65-soft-works-ii-preto-ca-31898--p1047629?tsid=16&amp;gclid=Cj0KCQiA8aOeBhCWARIsANRFrQEilOoRkKZUe5elOSYcPvIiSKIwGkAn5ceOm0sgQKX2M4y7DoekFDgaAkdWEALw_wcB</t>
  </si>
  <si>
    <t>https://www.amazon.com.br/Gravata-Slim-Fit-Sport-Preto/dp/B07Y5GXZF1/ref=asc_df_B07Y5GXZF1/?tag=googleshopp00-20&amp;linkCode=df0&amp;hvadid=392738832393&amp;hvpos=&amp;hvnetw=g&amp;hvrand=14891123755319491567&amp;hvpone=&amp;hvptwo=&amp;hvqmt=&amp;hvdev=c&amp;hvdvcmdl=&amp;hvlocint=&amp;hvlocphy=1001541&amp;hvtargid=pla-1028728289492&amp;psc=1</t>
  </si>
  <si>
    <t>RELOGIO DE PONTO</t>
  </si>
  <si>
    <t>MATERIAL</t>
  </si>
  <si>
    <t>UNID. DE MEDIDA</t>
  </si>
  <si>
    <t>CUSTO UNITÁRIO (R$)</t>
  </si>
  <si>
    <t>CUSTO ANUAL TOTAL (R$)</t>
  </si>
  <si>
    <t>CUSTO MENSAL TOTAL (R$)</t>
  </si>
  <si>
    <t>Relógio de ponto biométrico</t>
  </si>
  <si>
    <t>Quantidade de Profissionais para rateio dos custos</t>
  </si>
  <si>
    <t>PLANILHA DE CUSTO DE MATERIAS SOB DEMANDA</t>
  </si>
  <si>
    <t xml:space="preserve">ITEM </t>
  </si>
  <si>
    <t>ALIMENTOS</t>
  </si>
  <si>
    <t xml:space="preserve">UNIDADE DE MEDIDA </t>
  </si>
  <si>
    <t>QTD. ANUAL</t>
  </si>
  <si>
    <t>VALOR UNIT. MÉDIO</t>
  </si>
  <si>
    <t>VALOR UNIT. X BDI</t>
  </si>
  <si>
    <t>VALOR UNIT. ESTIMADO COM TRIBUTOS</t>
  </si>
  <si>
    <t>VALOR ANUAL ESTIMADO COM TRIBUTOS</t>
  </si>
  <si>
    <t>VALOR ANUAL ESTIMADO SEM CONSIDERAR OS TRIBUTOS</t>
  </si>
  <si>
    <t>D=(B+C)</t>
  </si>
  <si>
    <t>E=(DxA)</t>
  </si>
  <si>
    <t>Açúcar cristal especial acondicionada em pacotes de com 5 (cinco) quilos</t>
  </si>
  <si>
    <t>PACOTE</t>
  </si>
  <si>
    <t>Adoçante em frasco de 100ml, com ou sem aspartame</t>
  </si>
  <si>
    <t>UNID.</t>
  </si>
  <si>
    <t xml:space="preserve">Café torrado e moido, elaborado em conformidade com a Resolução 277 de 22/09/05 da ANVISA – Agência Nacional de Vigilância Sanitária, segundo os padrões estabelecidos pela Norma de Qualidade Recomendável ABIC/PQC de 28/04/2004 – Associação Brasileira da Indústria de Café, e de acordo com as seguintes características: 100% ARÁBICA - embalagem almofada ou a vácuo - quinhentas gramas </t>
  </si>
  <si>
    <t>KG</t>
  </si>
  <si>
    <t>Café torrado em grão superior, elaborado em conformidade com a Resolução 277 de 22/09/05 da ANVISA – Agência Nacional de Vigilância Sanitária, segundo os padrões estabelecidos pela Norma de Qualidade Recomendável ABIC/PQC de 28/04/2004 – Associação Brasileira da Indústria de Café, e 100% ARÁBICO . QUILO</t>
  </si>
  <si>
    <t>Chá para alimentação, caixa do 10 (dez) sachês, sabores: hortelã, verde, camomila, maçã com canela, erva cidreira, morango, mate tradicional ( pesquisa em midia de grande circulação)</t>
  </si>
  <si>
    <t>CAIXA COM 10 SACHÊS</t>
  </si>
  <si>
    <t>SUBTOTAL</t>
  </si>
  <si>
    <t>MATERIAS DE LIMPEZA</t>
  </si>
  <si>
    <t>Agua sanitária litro</t>
  </si>
  <si>
    <t>Detergente liquido, neutro biodegradável, sistema push pull procedimentos de acordo com as normas regulamentares do Ministério da Saúde, - 500ml</t>
  </si>
  <si>
    <t>Detergente Multiuso – 500ml.</t>
  </si>
  <si>
    <t>Esponja de espuma - dupla face</t>
  </si>
  <si>
    <t>Lã de aço pacote com 08 unid.</t>
  </si>
  <si>
    <t>PCT.</t>
  </si>
  <si>
    <t>Luva de borracha para lidar com alimentos - caixa com 100 unidades</t>
  </si>
  <si>
    <t>CAIXA</t>
  </si>
  <si>
    <t>Mascara para lidar com alimentos - caixa com 100 unidades</t>
  </si>
  <si>
    <t>Pano de prato em algodão</t>
  </si>
  <si>
    <t>Pano saco alvejado</t>
  </si>
  <si>
    <t>Porta sabão e esponja</t>
  </si>
  <si>
    <t>Rodo em plastico medindo 40cm com borracha dupla e cabo em madeira revestido, minimo 1,30m</t>
  </si>
  <si>
    <t>Rolo Pano Multiuso Tipo Perfex 45g Picotado 30m</t>
  </si>
  <si>
    <t>ROLO COM 30 MTS</t>
  </si>
  <si>
    <t>Sabão em barra glicerinado – 200gr. Pact com 05 unidades</t>
  </si>
  <si>
    <t>Sabão em pó 1Kg</t>
  </si>
  <si>
    <t>VASILHAMES E ACESSÓRIOS</t>
  </si>
  <si>
    <t>Açucareiro em inox , com pá e tampa articulada cap. 300gr.</t>
  </si>
  <si>
    <t>Caneco (leiteira) em aluminio, com borda e bico, com alça em madeira ou plastico, com capacidade de 3,5 litros</t>
  </si>
  <si>
    <t>Coador para máquina de café (conforme tamanhos das maquinas instaladas)</t>
  </si>
  <si>
    <t>coletor de copo descartável agua, capacidade 100 copos</t>
  </si>
  <si>
    <t>coletor de copo descartável café, capacidade 100 copos</t>
  </si>
  <si>
    <t>Colher em plastico, para caldeirão, com aproximadamente 40cm</t>
  </si>
  <si>
    <t>Copo descartável, poliestireno não tóxico, de 200 ml, na cor branca, corpo frisado, bordas arredondadas, peso mínimo de 2,2 gramas de acordo com a NBR 14856. Acondicionado em sacos plásticos, lacrados contendo 100 unidades cada um.</t>
  </si>
  <si>
    <t>Copo descartável, poliestireno não tóxico, de 50ml, não tóxico, na cor branca, corpo frisado, bordas arredondadas, peso mínimo de 2,2gr, de acordo com a NBR 14856. Acondicionado em sacos plásticos, lacrados contendo 100 unidades cada um.</t>
  </si>
  <si>
    <t>Copo meio cristal liso para água, transparente, cilíndrico, com aproximadamente 14 cm de altura, 7 cm de diâmetro de boca, com capacidade para aproximadamente 360 ml, fundo reforçado.</t>
  </si>
  <si>
    <t>Forro emborrachado na cor branca, para bandejas redondas de 35 cm de diametro.</t>
  </si>
  <si>
    <t>Forro emborrachado na cor branca, para bandejas redondas de 45 cm de diametro.</t>
  </si>
  <si>
    <t>Garrafa térmica de mesa na cor preta, capacidade 01 (um) litro, revestimento externo em polipropileno e ampola de vidro, formada por duas paredes de vidros espelhados com prata e separadas por alto vácuo,sistema de pressão (bomba) anti pingo, conservação de liquidos frios e quentes, com garantia de conservação de temperatura de no minimo 6 horas.</t>
  </si>
  <si>
    <t>Garrafa térmica de mesa, revestimento externo em inox, com ampola de vidro, com capacidade para 1,8 litro, sistema de pressão (bomba) anti pingo, conservação de liquidos frios e quentes, com garantia de conservação de temperatura de 6 horas.</t>
  </si>
  <si>
    <t>Garrafa térmica para eventos no auditório, com capacidade de 2,5 litros, revestida em inox escovado, com ampola de vidro, sistema de pressão (bomba) anti pingos, garantia de conservação de temperatura de 12 horas.</t>
  </si>
  <si>
    <t>Jarra em inox com tampa articulada 2 litros e alça.</t>
  </si>
  <si>
    <t>Jarra em vidro meio cristal, com tampa, minimo 02 litros, com alça.</t>
  </si>
  <si>
    <t>Pote guarda mantimentos em alumínio cap. 05 litros</t>
  </si>
  <si>
    <t>Pote guarda mantimentos em alumínio cap. 10 litros</t>
  </si>
  <si>
    <t>apoio para copo em aço inox</t>
  </si>
  <si>
    <t>Xícara com pires, para café, com capacidade de 50 ml, em porcelana de 1ª linha branca.</t>
  </si>
  <si>
    <t>Xícara com pires, para chá, com capacidade de 150 ml, em porcelana de 1ª linha branca.</t>
  </si>
  <si>
    <t xml:space="preserve">TOTAL </t>
  </si>
  <si>
    <t>PLANILHA RESUMO DOS MATERIAIS SOB DEMANDA, CONSIDERANDO O CÁLCULO DO BDI</t>
  </si>
  <si>
    <t>PLANILHA RESUMO SEM BDI CONSIDERANDO OS TRIBUTOS PARA MATERIAS COMPLEMENTARES</t>
  </si>
  <si>
    <t>Nº</t>
  </si>
  <si>
    <t>VALOR TOTAL</t>
  </si>
  <si>
    <t>MATERIAL DE LIMPEZA</t>
  </si>
  <si>
    <t>VALOR ANUAL ESTIMADO</t>
  </si>
  <si>
    <t>VALOR  MENSAL ESTIMADO</t>
  </si>
  <si>
    <t>TABELA DE BDI</t>
  </si>
  <si>
    <t>Custo Indireto / Despesas Administrativas</t>
  </si>
  <si>
    <t>Lucro Bruto</t>
  </si>
  <si>
    <t>Tributos</t>
  </si>
  <si>
    <t xml:space="preserve">QTD. </t>
  </si>
  <si>
    <t>VALOR UNIT. ESTIMADO</t>
  </si>
  <si>
    <t>VALOR UNITÁRIO ESTIMADO</t>
  </si>
  <si>
    <t>VALOR RESIDUAL DO BEM AO FINAL DO PERILDO (10%)</t>
  </si>
  <si>
    <t>VIDA ÚTIL DO EQUIPAMENTO  (10 ANOS)</t>
  </si>
  <si>
    <t xml:space="preserve">VALOR DO BEM DEPRECIADO AO MÊS </t>
  </si>
  <si>
    <t>C= AxB</t>
  </si>
  <si>
    <t>F= (CxD)/E</t>
  </si>
  <si>
    <t>Carrinho para servir cha/café, em aço, rodas solidas, tres prateleiras ajustaveis, cobertura em polipropileno</t>
  </si>
  <si>
    <t>Carrinho em aço, para transporte de garrafão de água de 20 (vinte) litros, capacidade para 4 (quatro) garrafões, equipados com 2 rodas pneumáticas reforçadas, medidas: 1300X800MM, incluindo manutenção corretiva e
preventiva</t>
  </si>
  <si>
    <t>Carrinho inteiriço em aço, para transporte de cargas, tipo armazem, capacidade minima de carga de 120 quilos, em aço tubular, pintura epóx padrao cinza, rodas macicas de 12", dimensoes minimas (a x l x c) cm 1.300x230x360 incluindo manutençao preventiva e corretiva</t>
  </si>
  <si>
    <t>Maquina para café expresso elétrica, 220 volts, para uso exclusivo de café em grãos, Recipiente de grão de 350 gramas, removível; Reservatório de água 1,7litros, removível; Reservatório de borras de café de 15 borras,
removível; • Potência: 1.250 W; Pressão: 15 bar; Moinho Ajustável e removível; Função Aroma Vaporizador, com saida de água quent</t>
  </si>
  <si>
    <t>VALOR DA DEPRECIAÇÃO MENSAL MENSAL POR EMPREGADO 20 COPEIRAS + 9 GRAÇONS + 6 CARREGADORES</t>
  </si>
  <si>
    <t>https://produto.mercadolivre.com.br/MLB-1828849346-relogio-de-ponto-control-id-rep-idclass-bio-prox-ask-c-nota-_JM?matt_tool=81686442&amp;matt_word=&amp;matt_source=google&amp;matt_campaign_id=14302215513&amp;matt_ad_group_id=134553699108&amp;matt_match_type=&amp;matt_network=g&amp;matt_device=c&amp;matt_creative=539425477675&amp;matt_keyword=&amp;matt_ad_position=&amp;matt_ad_type=pla&amp;matt_merchant_id=243686782&amp;matt_product_id=MLB1828849346&amp;matt_product_partition_id=1816604225910&amp;matt_target_id=aud-1454065850347:pla-1816604225910&amp;gclid=CjwKCAiAleOeBhBdEiwAfgmXf4c8n6oQ2bq5oO0M55XXRNhHeK6VoCCZhJIjpiTYpk-g8gw8hmlGoxoC97kQAvD_BwE</t>
  </si>
  <si>
    <t>https://produto.mercadolivre.com.br/MLB-1422980260-relogio-de-ponto-biometrico-control-id-rep-idclass-_JM?matt_tool=81686442&amp;matt_word=&amp;matt_source=google&amp;matt_campaign_id=14302215513&amp;matt_ad_group_id=134553699108&amp;matt_match_type=&amp;matt_network=g&amp;matt_device=c&amp;matt_creative=539425477675&amp;matt_keyword=&amp;matt_ad_position=&amp;matt_ad_type=pla&amp;matt_merchant_id=117514107&amp;matt_product_id=MLB1422980260&amp;matt_product_partition_id=1816604225910&amp;matt_target_id=aud-1454065850347:pla-1816604225910&amp;gclid=CjwKCAiAleOeBhBdEiwAfgmXf2SbHoEkG-gFfvqgZJuNCxfi5vOYTlsvDxNf_WBzpVjioEP1cK5XVhoC-3gQAvD_BwE</t>
  </si>
  <si>
    <t xml:space="preserve">Açúcar cristal </t>
  </si>
  <si>
    <t>UASG 240101 MCTIC - PREGÃO N° 00008/2022 - SUPRITECH SOLUCOES AMBIENTAIS LTDA</t>
  </si>
  <si>
    <t xml:space="preserve">Açúcar refinado </t>
  </si>
  <si>
    <t>Café torrado e moído embalado a vácuo</t>
  </si>
  <si>
    <t>Chá de ervas variadas, em sache, caixa com 15 unidades</t>
  </si>
  <si>
    <t>https://www.amazon.com.br/Ch%C3%A1-Oetker-Erva-Cidreira-15g/dp/B07ZDKF4NT/ref=asc_df_B07ZDKF4NT/?tag=googleshopp00-20&amp;linkCode=df0&amp;hvadid=583273363673&amp;hvpos=&amp;hvnetw=g&amp;hvrand=6332733656212917474&amp;hvpone=&amp;hvptwo=&amp;hvqmt=&amp;hvdev=c&amp;hvdvcmdl=&amp;hvlocint=&amp;hvlocphy=1001541&amp;hvtargid=pla-1689232285647&amp;th=1</t>
  </si>
  <si>
    <r>
      <rPr>
        <rFont val="Calibri"/>
        <color rgb="FF1155CC"/>
        <sz val="11.0"/>
        <u/>
      </rPr>
      <t>https://www.amazon.com.br/Camomila-Cidreira-Maracuj%C3%A1-Le%C3%A3o-Saquinhos/dp/B07H6LKDR5/ref=asc_df_B07H6LKDR5/?tag=googleshopp00-20&amp;linkCode=df0&amp;hvadid=379720591122&amp;hvpos=&amp;hvnetw=g&amp;hvrand=6332733656212917474&amp;hvpone=&amp;hvptwo=&amp;hvqmt=&amp;hvdev=c&amp;hvdvcmdl=&amp;hvlocint=&amp;hvlocphy=1001541&amp;hvtargid=pla-849320718233&amp;psc=1</t>
    </r>
    <r>
      <rPr>
        <rFont val="Calibri"/>
        <color theme="1"/>
        <sz val="11.0"/>
      </rPr>
      <t>1</t>
    </r>
  </si>
  <si>
    <t>https://www.americanas.com.br/produto/4076483942?opn=YSMESP&amp;offerId=626aa05187c00289c243f8ce&amp;srsltid=Ad5pg_HN1P2MhZvhtl1sIufu1TYVfKvvrDWYQo1ihcMQAcexbeSA14iK4G8</t>
  </si>
  <si>
    <t xml:space="preserve">Coador </t>
  </si>
  <si>
    <t xml:space="preserve">Guardanapo de papel </t>
  </si>
  <si>
    <t>https://www.lebiscuit.com.br/guard-kitchen-peq-c-50-5007634/p?idsku=2017157826&amp;utm_source=google&amp;utm_medium=cpc&amp;utm_campaign=GOOGLE-PMAX_ECM_CONV_REGIAO-BC&amp;utm_content=NA_&amp;utm_term=INT_BR_GEOLOCALIZADAS&amp;utm_source_platform=&amp;utm_creative_format=NA&amp;utm_marketing_tatic=INT&amp;gclid=CjwKCAiAleOeBhBdEiwAfgmXf_iio9x50nkcGqCDAgpb70x0pmazn0r_7E10D_Sq3HlEnI7jfEw_HRoCkZgQAvD_BwE</t>
  </si>
  <si>
    <t>https://magazinemedica.com.br/produtos/visualiza/sku/6078/?gclid=CjwKCAiAleOeBhBdEiwAfgmXf3reAXW5nG-o77lJNT5LfEsNMKubfv_yz5sjWIPbR-hKw3xRyclf2hoCyRwQAvD_BwE</t>
  </si>
  <si>
    <t>https://www.amazon.com.br/Palheta-Mexedor-Theoto-Pl%C3%A1stica-Unidades/dp/B091ZFJLNN/ref=asc_df_B091ZFJLNN/?tag=googleshopp00-20&amp;linkCode=df0&amp;hvadid=379765634060&amp;hvpos=&amp;hvnetw=g&amp;hvrand=3412962467548650343&amp;hvpone=&amp;hvptwo=&amp;hvqmt=&amp;hvdev=c&amp;hvdvcmdl=&amp;hvlocint=&amp;hvlocphy=1001541&amp;hvtargid=pla-1713256766638&amp;psc=1</t>
  </si>
  <si>
    <t>Álcool comum de 70</t>
  </si>
  <si>
    <t xml:space="preserve">Detergente líquido neutro </t>
  </si>
  <si>
    <t>UASG 135040 EMBRAPA - PREGÃO N° 00004/2021 - REAL JG FACILITIES LTDA</t>
  </si>
  <si>
    <t>Sacos plástico p/ lixo pacote com 100 unidades</t>
  </si>
  <si>
    <t>https://www.amazon.com.br/Saco-Lixo-Preto-Especial-75x90x0/dp/B082DHDP53/ref=asc_df_B082DHDP53/?tag=googleshopp00-20&amp;linkCode=df0&amp;hvadid=379792316114&amp;hvpos=&amp;hvnetw=g&amp;hvrand=1152660621266329434&amp;hvpone=&amp;hvptwo=&amp;hvqmt=&amp;hvdev=c&amp;hvdvcmdl=&amp;hvlocint=&amp;hvlocphy=1001541&amp;hvtargid=pla-900409541670&amp;psc=1</t>
  </si>
  <si>
    <t>https://www.kalunga.com.br/prod/saco-para-lixo-100lt-preto-reciclado-polisac-140020956-dover-pt-100-un/668705?pcID=3921&amp;gclid=Cj0KCQiA2-2eBhClARIsAGLQ2RkQobdtkVdkxs6zKjwCrMamPGaFb8G2QeBpzT83rG1BXnWzu0fncM8aAtoaEALw_wcB</t>
  </si>
  <si>
    <t>https://produto.mercadolivre.com.br/MLB-1526654076-saco-de-lixo-100-lts-reforcado-100-unidades-_JM?matt_tool=64671177&amp;matt_word=&amp;matt_source=google&amp;matt_campaign_id=14302215732&amp;matt_ad_group_id=135254267273&amp;matt_match_type=&amp;matt_network=g&amp;matt_device=c&amp;matt_creative=584125573110&amp;matt_keyword=&amp;matt_ad_position=&amp;matt_ad_type=pla&amp;matt_merchant_id=359630862&amp;matt_product_id=MLB1526654076&amp;matt_product_partition_id=1817807179353&amp;matt_target_id=pla-1817807179353&amp;gclid=Cj0KCQiA2-2eBhClARIsAGLQ2Rle77XT6nZhzMAeOZEl2QKnha6PgPjtWgASZljwy7hxvR2TZ-uLMbcaApNEEALw_wcB</t>
  </si>
  <si>
    <t>Multiuso</t>
  </si>
  <si>
    <t xml:space="preserve">Pano de chão </t>
  </si>
  <si>
    <t>Pano flanela</t>
  </si>
  <si>
    <t>Pasta limpar alumínio</t>
  </si>
  <si>
    <t>https://www.lojadomecanico.com.br/produto/219893/49/642/Pasta-de-brilho-alumil-500g-Start/153/?utm_source=googleshopping&amp;utm_campaign=xmlshopping&amp;utm_medium=cpc&amp;utm_content=219893&amp;gclid=CjwKCAiAleOeBhBdEiwAfgmXf_FcBq7rt0YRqIHTdXwhLZHbg8s61GKD5ovYClKDBniwL2lSPKIk_BoC8j8QAvD_BwE</t>
  </si>
  <si>
    <t>https://casadege.com.br/p/sabao-em-pasta-dipol-neutro-500g/id/108286307?gclid=CjwKCAiAleOeBhBdEiwAfgmXf_diIr6_ac6P-EClw5b2SyJJfBJyT1qPxZCP7CH8_z5WvqZjj_MpXxoCgdUQAvD_BwE</t>
  </si>
  <si>
    <t>Balde plástico</t>
  </si>
  <si>
    <t>https://www.amazon.com.br/Escovas-para-Mamadeira-Esponja-Buba/dp/B0799LLQWX/ref=asc_df_B0799LLQWX/?tag=googleshopp00-20&amp;linkCode=df0&amp;hvadid=405154953528&amp;hvpos=&amp;hvnetw=g&amp;hvrand=15728486679968573365&amp;hvpone=&amp;hvptwo=&amp;hvqmt=&amp;hvdev=c&amp;hvdvcmdl=&amp;hvlocint=&amp;hvlocphy=1001541&amp;hvtargid=pla-950033465659&amp;psc=1</t>
  </si>
  <si>
    <t>https://www.amazon.com.br/Escova-de-Limpeza-Para-Canudos/dp/B08655ZTFD/ref=asc_df_B08655ZTFD/?tag=googleshopp00-20&amp;linkCode=df0&amp;hvadid=379715601072&amp;hvpos=&amp;hvnetw=g&amp;hvrand=15728486679968573365&amp;hvpone=&amp;hvptwo=&amp;hvqmt=&amp;hvdev=c&amp;hvdvcmdl=&amp;hvlocint=&amp;hvlocphy=1001541&amp;hvtargid=pla-914129975643&amp;psc=1</t>
  </si>
  <si>
    <t xml:space="preserve">Escova manual </t>
  </si>
  <si>
    <t>https://www.amazon.com.br/Escova-Multiuso-para-Lavar-Condor/dp/B07KYF4XJV/ref=asc_df_B07KYF4XJV/?tag=googleshopp00-20&amp;linkCode=df0&amp;hvadid=379805722748&amp;hvpos=&amp;hvnetw=g&amp;hvrand=14452752278886100347&amp;hvpone=&amp;hvptwo=&amp;hvqmt=&amp;hvdev=c&amp;hvdvcmdl=&amp;hvlocint=&amp;hvlocphy=1001541&amp;hvtargid=pla-891489400499&amp;psc=1</t>
  </si>
  <si>
    <t>https://www.amazon.com.br/SANTA-MARIA-751-Escova-Retangular/dp/B087XWRDGB/ref=asc_df_B087XWRDGB/?tag=googleshopp00-20&amp;linkCode=df0&amp;hvadid=379805722748&amp;hvpos=&amp;hvnetw=g&amp;hvrand=14452752278886100347&amp;hvpone=&amp;hvptwo=&amp;hvqmt=&amp;hvdev=c&amp;hvdvcmdl=&amp;hvlocint=&amp;hvlocphy=1001541&amp;hvtargid=pla-937062542092&amp;psc=1</t>
  </si>
  <si>
    <t>https://www.joli.com.br/escova-lavar-16-condor/p?idsku=7131&amp;CampanhaInstitucional&amp;gclid=CjwKCAiAleOeBhBdEiwAfgmXfzVqCzSdTwz3NyzIGeIGbzaacnQzKWP1k-9xxqV1ZtKMch821ptMxxoCWgsQAvD_BwE</t>
  </si>
  <si>
    <t>Pá de lixo</t>
  </si>
  <si>
    <t>https://www.americanas.com.br/produto/5956454234?opn=YSMESP&amp;offerId=6329f7a79064f2befbb9b140&amp;srsltid=Ad5pg_E4jvlxwOS1X9KIiZawIB52NM0Qm5taFwwfifTtb0PteVu83JPqSyg</t>
  </si>
  <si>
    <t>https://shopee.com.br/product/343778435/9961940908</t>
  </si>
  <si>
    <t>https://www.copafer.com.br/pa-de-lixo-branco-pa-astra-p1110637?tsid=69&amp;srsltid=Ad5pg_GUCPEA2IhGiBg9Pg5SqyqFB6QArUcXMwPfZxClDdaD7hlE0HC5P-c&amp;region_id=000001</t>
  </si>
  <si>
    <t>Escova manual</t>
  </si>
  <si>
    <t>Vassoura</t>
  </si>
  <si>
    <t xml:space="preserve">Bandeja em inox quadrada </t>
  </si>
  <si>
    <t>https://www.amazon.com.br/Bandeja-Retangular-Mimo-Style-Voltagev/dp/B07WJ6V2KF/ref=asc_df_B07WJ6V2KF/?tag=googleshopp00-20&amp;linkCode=df0&amp;hvadid=379720633837&amp;hvpos=&amp;hvnetw=g&amp;hvrand=13619303690308734101&amp;hvpone=&amp;hvptwo=&amp;hvqmt=&amp;hvdev=c&amp;hvdvcmdl=&amp;hvlocint=&amp;hvlocphy=1001541&amp;hvtargid=pla-1094678643586&amp;psc=1</t>
  </si>
  <si>
    <t>https://www.amazon.com.br/Bandeja-Retangular-Arienzo-1682040-Brinox/dp/B076T977JH/ref=asc_df_B076T977JH/?tag=googleshopp00-20&amp;linkCode=df0&amp;hvadid=379685432325&amp;hvpos=&amp;hvnetw=g&amp;hvrand=13619303690308734101&amp;hvpone=&amp;hvptwo=&amp;hvqmt=&amp;hvdev=c&amp;hvdvcmdl=&amp;hvlocint=&amp;hvlocphy=1001541&amp;hvtargid=pla-876551050024&amp;psc=1</t>
  </si>
  <si>
    <t xml:space="preserve">Bandeja inox redonda </t>
  </si>
  <si>
    <t>Caneca de alumínio, capacidade de 2,5 litros</t>
  </si>
  <si>
    <t>https://shopee.com.br/product/566449047/13335628973?gclid=CjwKCAiAleOeBhBdEiwAfgmXf1nvIxrDtSFMW-y9zJNz51tGf7UeZ2sd-0UX8BZ-cqFob7cHc0krGRoC2boQAvD_BwE</t>
  </si>
  <si>
    <t>https://produto.mercadolivre.com.br/MLB-2051017133-caneco-leiteira-grande-hotel-n16-25-litros-_JM?matt_tool=67889828&amp;matt_word=&amp;matt_source=google&amp;matt_campaign_id=14302215537&amp;matt_ad_group_id=134553703348&amp;matt_match_type=&amp;matt_network=g&amp;matt_device=c&amp;matt_creative=539425529026&amp;matt_keyword=&amp;matt_ad_position=&amp;matt_ad_type=pla&amp;matt_merchant_id=510640351&amp;matt_product_id=MLB2051017133&amp;matt_product_partition_id=1799804751563&amp;matt_target_id=aud-1454065850347:pla-1799804751563&amp;gclid=CjwKCAiAleOeBhBdEiwAfgmXf-_W_bh0lCMZxNNrsgfGiZ6y7aMdMvdaX0pP96ZblMpE3K0saQnSLBoCyEEQAvD_BwE</t>
  </si>
  <si>
    <t xml:space="preserve">Caneca de alumínio, capacidade de 3,5 litros </t>
  </si>
  <si>
    <t>https://produto.mercadolivre.com.br/MLB-2141272967-caneco-de-aluminio-35l-linha-hotel-_JM?matt_tool=40168140&amp;matt_word=&amp;matt_source=google&amp;matt_campaign_id=14302215507&amp;matt_ad_group_id=134553697108&amp;matt_match_type=&amp;matt_network=g&amp;matt_device=c&amp;matt_creative=539425477636&amp;matt_keyword=&amp;matt_ad_position=&amp;matt_ad_type=pla&amp;matt_merchant_id=114079028&amp;matt_product_id=MLB2141272967&amp;matt_product_partition_id=1799822200509&amp;matt_target_id=aud-1454065850347:pla-1799822200509&amp;gclid=CjwKCAiAleOeBhBdEiwAfgmXfyANN-8923VLXfIYsKv-mY33PZ1IiEBD-mOSXnuFSuBuILWg9uhzHBoCJygQAvD_BwE</t>
  </si>
  <si>
    <t>https://www.extra.com.br/canecao-de-aluminio-35l-linha-hotel-1530037772/p/1530037772?utm_medium=cpc&amp;utm_source=GP_PLA&amp;IdSku=1530037772&amp;idLojista=12231&amp;tipoLojista=3P&amp;&amp;utm_campaign=3p_gg_pmax_nca&amp;gclid=CjwKCAiAleOeBhBdEiwAfgmXf_OukbN7pS-djFM3fn8dGuW00jnicxzu-KtTqVsb9b76pGP33Vaa6hoCu3MQAvD_BwE&amp;gclsrc=aw.ds</t>
  </si>
  <si>
    <t>https://www.magazineluiza.com.br/canecao-de-aluminio-35l-linha-hotel-nutri-family/p/gj2d153aa6/ud/lfud/?&amp;seller_id=kicasashow</t>
  </si>
  <si>
    <t>https://www.magazineluiza.com.br/colher-industrial-de-nylon-445-cm-jolly/p/gk2g0bf7bh/ud/colh/?&amp;seller_id=centralfogoes</t>
  </si>
  <si>
    <t>https://produto.mercadolivre.com.br/MLB-2777842628-colhe-para-cozinha-industrial-nylon-com-cavo-41-cm-jolly-_JM?matt_tool=40168140&amp;matt_word=&amp;matt_source=google&amp;matt_campaign_id=14302215507&amp;matt_ad_group_id=134553697108&amp;matt_match_type=&amp;matt_network=g&amp;matt_device=c&amp;matt_creative=539425477636&amp;matt_keyword=&amp;matt_ad_position=&amp;matt_ad_type=pla&amp;matt_merchant_id=252115875&amp;matt_product_id=MLB2777842628&amp;matt_product_partition_id=1799822200509&amp;matt_target_id=aud-1454065850347:pla-1799822200509&amp;gclid=CjwKCAiAleOeBhBdEiwAfgmXf14fTRfE1WEqHLp-EAld6OxPZ1W-USWMMMGS3sg3pGkKvZ-wNVO8fBoCjToQAvD_BwE</t>
  </si>
  <si>
    <t>https://shopee.com.br/product/323678179/8032040049?gclid=CjwKCAiAleOeBhBdEiwAfgmXf8h4hXE8wQuRsYmI-d7t6SRsOeWQOSnImu9XYOY8gerdtwjAif6FihoC768QAvD_BwE</t>
  </si>
  <si>
    <t>https://www.viainox.com/produto/colher-para-cha-aco-inox-buzios-5136</t>
  </si>
  <si>
    <t>https://produto.mercadolivre.com.br/MLB-3055605628-colher-de-arroz-aco-inox-245cm-_JM?matt_tool=94929336&amp;matt_word=&amp;matt_source=google&amp;matt_campaign_id=14302215567&amp;matt_ad_group_id=134553709588&amp;matt_match_type=&amp;matt_network=g&amp;matt_device=c&amp;matt_creative=539425529500&amp;matt_keyword=&amp;matt_ad_position=&amp;matt_ad_type=pla&amp;matt_merchant_id=114079028&amp;matt_product_id=MLB3055605628&amp;matt_product_partition_id=1799822200469&amp;matt_target_id=pla-1799822200469&amp;gclid=Cj0KCQiA_bieBhDSARIsADU4zLevWUNKfqp5cYav078j4sUi-PjM2lxPMm2XhTDIrfgiyaCdCIozN4MaArWREALw_wcB</t>
  </si>
  <si>
    <t>https://www.magazineluiza.com.br/copo-long-drink-bar-340ml-2606-caixa-com-24-copos-nadir/p/ged62990e2/ud/cpdk/?&amp;seller_id=lidervanpresentes&amp;utm_source=google&amp;utm_medium=pla&amp;utm_campaign=&amp;partner_id=69107&amp;gclid=CjwKCAiAoL6eBhA3EiwAXDom5tfFSdvJrH6sN6EOT-vx9_EhDQhkGXVPgPfLGobiP-RXqGxrkeEFexoC22IQAvD_BwE&amp;gclsrc=aw.ds</t>
  </si>
  <si>
    <t>https://www.magazineluiza.com.br/jarra-em-aco-inox-2-litros-tampa-e-aparador-de-gelo-espuma-top-rio/p/cfk78fbf7k/ud/udjr/?&amp;seller_id=inoxstore&amp;utm_source=google&amp;utm_medium=pla&amp;utm_campaign=&amp;partner_id=69107&amp;gclid=CjwKCAiAoL6eBhA3EiwAXDom5tXsLZQhCvCZDrP0MUsph484yMiLSknUZx79pAGj6GPCbtffbrA2whoCuw4QAvD_BwE&amp;gclsrc=aw.ds</t>
  </si>
  <si>
    <t>https://produto.mercadolivre.com.br/MLB-2799792175-jarra-de-inox-2l-com-aparador-de-gelo-e-tampa-_JM?matt_tool=40168140&amp;matt_word=&amp;matt_source=google&amp;matt_campaign_id=14302215507&amp;matt_ad_group_id=134553697108&amp;matt_match_type=&amp;matt_network=g&amp;matt_device=c&amp;matt_creative=539425477636&amp;matt_keyword=&amp;matt_ad_position=&amp;matt_ad_type=pla&amp;matt_merchant_id=645166702&amp;matt_product_id=MLB2799792175&amp;matt_product_partition_id=1821842542212&amp;matt_target_id=aud-1454065849627:pla-1821842542212&amp;gclid=CjwKCAiAoL6eBhA3EiwAXDom5tA0fiEzhD4B87_4CEv_cw5u3Yu_CjXJSjuRwcKJgD_8KxD7vBluOxoCSJ8QAvD_BwE</t>
  </si>
  <si>
    <t>https://www.magazineluiza.com.br/jarra-com-tampa-2-litros-em-aco-inox-artinox/p/cf7c9fh110/ud/udjr/?&amp;seller_id=multibar2&amp;utm_source=google&amp;utm_medium=pla&amp;utm_campaign=&amp;partner_id=69107&amp;gclid=CjwKCAiAoL6eBhA3EiwAXDom5qo5sI9d2wXLv9DR9oQ4z93KCJoYHYmtyiOugw7628FuTHfg_BA0QRoCIKIQAvD_BwE&amp;gclsrc=aw.ds</t>
  </si>
  <si>
    <t>https://produto.mercadolivre.com.br/MLB-1698751726-caneca-inox-1-litro-ferve-facil-leiteira-fervedor-zanella-_JM?matt_tool=94929336&amp;matt_word=&amp;matt_source=google&amp;matt_campaign_id=14302215567&amp;matt_ad_group_id=134553709588&amp;matt_match_type=&amp;matt_network=g&amp;matt_device=c&amp;matt_creative=539425529500&amp;matt_keyword=&amp;matt_ad_position=&amp;matt_ad_type=pla&amp;matt_merchant_id=323075621&amp;matt_product_id=MLB1698751726&amp;matt_product_partition_id=1799822200469&amp;matt_target_id=aud-1454065850347:pla-1799822200469&amp;gclid=CjwKCAiAleOeBhBdEiwAfgmXf0IdOHzLurqg7Q8IcLil1lge0wRzgCt93AM_v3yIt_IZFygkpvEcxhoCdBMQAvD_BwE</t>
  </si>
  <si>
    <t>Pesquisa de preço manutenção Depósito em Garantia</t>
  </si>
  <si>
    <t>Especificação</t>
  </si>
  <si>
    <t xml:space="preserve">Manutenção da conta Depósito em Garantia </t>
  </si>
  <si>
    <t>Unid.</t>
  </si>
  <si>
    <t>https://www.bb.com.br/docs/pub/trf/tarifasPJ.pdf?_ga=2.89826779.1361051547.1667848122-1119618666.1656678636</t>
  </si>
  <si>
    <t>PLANILHA SINTÉTICA DE CUSTOS E FORMAÇÕES DE PREÇO - MEMÓRIA DE CÁLCULO/JUSTIFICATIVAS</t>
  </si>
  <si>
    <t>MÓDULO 1: COMPOSIÇÃO DA REMUNERAÇÃO</t>
  </si>
  <si>
    <t>Memória de Cálculo/Fundamento</t>
  </si>
  <si>
    <t>Artigo 457 e 458 da CLT.</t>
  </si>
  <si>
    <t>Adicional de Periculosidade</t>
  </si>
  <si>
    <t>Salário Base x 30% - Artigo 193 a 197 da CLT, art. 7°, inciso XXIII da CF e NR 16  do M.T.E</t>
  </si>
  <si>
    <t>Adicional de Insalubridade</t>
  </si>
  <si>
    <t>Salário Mínimo x 20%, salvo o estipulação espressa na CCT - Artigo 189 a 192 da CLT (10%, 20% ou 40%) da  NR 15  do M.T.E e a Lei nº 5.452 da CLT.</t>
  </si>
  <si>
    <t>Adiconal Noturno</t>
  </si>
  <si>
    <t>(Salário base + adicionais previstos em lei ou CCT, se houver) / 220h (conforme jornada de trabalho da categoria) x 22,5%(de acordo com a CCT) x qte. De horas noturnas x qtde de dias trabalhados no mês) - Artigo73 da CLT e artigo 7°, inciso IX da CF, súmula n° 60, II.</t>
  </si>
  <si>
    <t>Hora Noturna Adicional</t>
  </si>
  <si>
    <t>(Salário base + adicionais previstos em lei ou CCT, se houver) / 220h (conforme jornada de trabalho da categoria) x aliquota da hora noturna adicional x qte.  De horas noturna adicionais) - Artigo73 da CLT, súmula n° 60, II.</t>
  </si>
  <si>
    <t>Hora Extra no Feriado Trabalhado</t>
  </si>
  <si>
    <t>(Salário base + adicionais previstos em lei ou CCT, se houver) / 220h (conforme jornada de trabalho da categoria) x qte.  De horas diárias (limitada a 10horas, conforme súmula 444 TST) x qte. De feriados x parcela trabalhada / 12 meses) - Súmula 444 do TST.</t>
  </si>
  <si>
    <t>MÓDULO 2 - ENCARGOS E BENEFÍCIOS ANUAIS, MESNAIS E DIÁRIOS</t>
  </si>
  <si>
    <t>DADOS (%)</t>
  </si>
  <si>
    <t>Memória de Cálculo</t>
  </si>
  <si>
    <t>13º (décimo terceiro) Salário</t>
  </si>
  <si>
    <t>((1/12)x100)=8,33% - Art. 7°, VIII, CF/88; IN CJF 01/2016, art. 7°.</t>
  </si>
  <si>
    <t xml:space="preserve">Para órgão que trabalham com Conta Vinculada - Anexo XII da IN 05/2017                           (9,075%) + Adicional de Férias (3,025%)=12,10% </t>
  </si>
  <si>
    <t>SUBTOTAL:</t>
  </si>
  <si>
    <t>Incidência do Submódulo 2.2 sobre férias, 1/3 (um terço) constitucional de férias e 13º</t>
  </si>
  <si>
    <t>Subtotal do Submódulo 2.1 = 23,43% x Subtotak do Submódulo 2.2 = 7,31%</t>
  </si>
  <si>
    <t>TOTAL DO SUBMÓDULO 2.1</t>
  </si>
  <si>
    <t>(Art. 22, inciso I, da Lei nº 8.212/91)</t>
  </si>
  <si>
    <t>(Lei nº 9.424/96, 9.766/98, Decreto3.142/99 e Art.212§5º CF)</t>
  </si>
  <si>
    <t>SAT</t>
  </si>
  <si>
    <t>(Lei nº 8.212/91, Lei 10.666/03); (SATxFAP) = 2,00x0,99=1,98%</t>
  </si>
  <si>
    <t>(Art. 30 da Lei nº 8.036/90)</t>
  </si>
  <si>
    <t>(Decreto-Lei nº 8.621/46, Lei nº 2.318/86)</t>
  </si>
  <si>
    <t>(IN RFB nº 938/09)</t>
  </si>
  <si>
    <t>(Decreto-Lei nº 1.146/70/46, Lei nº 2.613/55)</t>
  </si>
  <si>
    <t>(Art. 15 da Lei  nº 8.036/90, Art.7º, §3º da CF)</t>
  </si>
  <si>
    <t>Artigo 4°. Parágrafo Único, da Lei n° 7.418/85 e Art. 114 do Decreto nº 10.854 de 10 de Novembro de 2021</t>
  </si>
  <si>
    <t>Auxilio-Refeição/Alimentação</t>
  </si>
  <si>
    <t xml:space="preserve">Artigo 458, §§ 2° e 3°, da CLT, lei n° 6.321/76, decreto n° 5/91 e CCT.  </t>
  </si>
  <si>
    <t>Assistência Médica e Familiar</t>
  </si>
  <si>
    <t>PARECER n. 00004/2017/CPLCIPGF/AGU, de 27/03/2017</t>
  </si>
  <si>
    <t>Assistência Odontologica</t>
  </si>
  <si>
    <t>Auxílio creche</t>
  </si>
  <si>
    <t>Seguro de vida, invalidez e funeral (conforme previsto na CCT)</t>
  </si>
  <si>
    <t>Conforme CCT</t>
  </si>
  <si>
    <t>TOTAL MÓDULO 2:</t>
  </si>
  <si>
    <t>MÓDULO 3: PROVISÃO DE RECISÃO</t>
  </si>
  <si>
    <t>Aviso prévio indenizado</t>
  </si>
  <si>
    <t>(5,55%) x (1/12) = 0,46% incide sobre a base de cálculo.
OBS:
5,55% = dado estatístico, em regra, utilizado. Ler o Acórdão TCU nº 1.904/2007.
1/12= (1 mês não trabalhado/12 meses)</t>
  </si>
  <si>
    <t>Incidência do FGTS sobre aviso prévio indenizado</t>
  </si>
  <si>
    <t>FGTS 8% x o item A do submódulo 4.4</t>
  </si>
  <si>
    <t>Multa sobre FGTS e contribuições sociais sobre o aviso prévio indenizado</t>
  </si>
  <si>
    <r>
      <rPr>
        <rFont val="Calibri"/>
        <color theme="1"/>
        <sz val="10.0"/>
      </rPr>
      <t xml:space="preserve">(Remuneração + 13º salário + Férias + Adicional de férias) x 50% multa x 8% Fgts x 0,9 x 0,5 = 2,15  
1 Remuneração + 0,0833 13º Salário + 0,0833 Férias + 0,0278 Adic.Férias) x 0,5 Multa x 0,08 FGTS x 0,9 x 0,5 = 2,15                                                                                                              </t>
    </r>
    <r>
      <rPr>
        <rFont val="Calibri"/>
        <b/>
        <color theme="1"/>
        <sz val="10.0"/>
      </rPr>
      <t xml:space="preserve">OBS: Para os órgão que trabalham com conta vinculada a soma das multas do FGTS (itens C +F) deve ser igual a 5% </t>
    </r>
  </si>
  <si>
    <t>Aviso prévio trabalhado</t>
  </si>
  <si>
    <t>Artigos, 7°, inciso XXI, da CF/88, 477, 487 e 491 da CLT, considerando a redução da jornada de trabalho de 7 dias. ((7/30)/12 x 100 = 1,94%</t>
  </si>
  <si>
    <t>Incidência dos encargos do submódulo 4.1 sobre aviso prévio trabalhado</t>
  </si>
  <si>
    <t>(Submódulo 2.2 x 1,94%)*100</t>
  </si>
  <si>
    <t>Multa sobre FGTS e contribuições sociais sobre o aviso prévio trabalhado</t>
  </si>
  <si>
    <t xml:space="preserve">Para os órgão que trabalham com conta vinculada a soma das multas do FGTS (itens C +F) deve ser igual a 5% </t>
  </si>
  <si>
    <t>TOTAL MÓDULO 3:</t>
  </si>
  <si>
    <t>MÓDULO 4: CUSTO DE REPOSIÇÃO DO PROFISSIONAL AUSENTE</t>
  </si>
  <si>
    <t xml:space="preserve">SUBMÓDULO 4.1 - AUSÊNCIAS LEGAIS </t>
  </si>
  <si>
    <t>DADOS</t>
  </si>
  <si>
    <t>1º ANO:
((1+1/3)/12)/12) = 0,93% (Conta vinculada)</t>
  </si>
  <si>
    <t>Terço constitucional de férias e 13º salário do ferista (3,03% + 8,33%) / 12 = 0,95%</t>
  </si>
  <si>
    <t>art. 473 da CLT descreve as motivações de faltas de empregados ao serviço sem que haja prejuízo do salário correspondente. São eles: Por morte do cônjuge, ascendente ou descendente  02 dias; Registro de nascimento de filho  01 dia;  Casamento  03 dias; Doação de sangue  01 dia;  Alistamento eleitoral  02 dias;  Exigência do serviço militar  01 dia. Artigos 473, incisos I a IX, e 822 do Decreto-Lei 5.452/1943 - CLT. Considerando o dado estatístico de 1 ausencia no ano, temos ((1/30)/12) x 100 = 0,28%</t>
  </si>
  <si>
    <t>Artigos 7°, inciso XIX, da CF/88 elO, § 1°, da CLT. Para o calculo ultilizamos os dados estatísticos de 1,5% se tornam pais. ((5/30)/12) x 0,015 x 100 = 0,02%</t>
  </si>
  <si>
    <t>De acordo com o art 27 do Decreto nº 89.312, de 23/01/84, obriga o empregador a assumir ônus financeiro pelo prazo de 15 dias, em caso de acidente de trabalho previsto no art. 131 da CLT. Baseados em informações prestadas pelos empregadores por meio da GFIP ao MPAS, cerca de 0,78% de empregados se acidentam no ano. (15/30/12)*0,78%)*100=0,03</t>
  </si>
  <si>
    <t>{[(1/12x4)+(1/12x4)+1/3x1/12x4)]/12x0,0025}x100=0,02% -  CCT SINDISERVIÇOS 2019</t>
  </si>
  <si>
    <t>TOTAL SUBMÓDULO 4.1:</t>
  </si>
  <si>
    <t xml:space="preserve">SUBMÓDULO 4.2 - INTRAJORNADA </t>
  </si>
  <si>
    <t>Intervalo para Repouso ou Alimentação</t>
  </si>
  <si>
    <t xml:space="preserve"> Artigo 71 do Decreto de Lei nº 5.452 de 01 de Maio de 1943. </t>
  </si>
  <si>
    <t>TOTAL SUBMÓDULO 4.2:</t>
  </si>
  <si>
    <t>TOTAL MÓDULO 4:</t>
  </si>
  <si>
    <t xml:space="preserve"> 4: ENCARGOS SOCIAIS E TRABALHISTAS</t>
  </si>
  <si>
    <t>MÓDULO 2</t>
  </si>
  <si>
    <t>MÓDULO 3</t>
  </si>
  <si>
    <t>4.3</t>
  </si>
  <si>
    <t>MÓDULO 4</t>
  </si>
  <si>
    <t>4.6</t>
  </si>
  <si>
    <t>TOTAL DOS ENCARGOS SOCIAIS</t>
  </si>
</sst>
</file>

<file path=xl/styles.xml><?xml version="1.0" encoding="utf-8"?>
<styleSheet xmlns="http://schemas.openxmlformats.org/spreadsheetml/2006/main" xmlns:x14ac="http://schemas.microsoft.com/office/spreadsheetml/2009/9/ac" xmlns:mc="http://schemas.openxmlformats.org/markup-compatibility/2006">
  <numFmts count="12">
    <numFmt numFmtId="164" formatCode="[$R$ -416]#,##0.00"/>
    <numFmt numFmtId="165" formatCode="&quot;R$ &quot;#,##0.00_);[Red]&quot;(R$ &quot;#,##0.00\)"/>
    <numFmt numFmtId="166" formatCode="_(&quot;R$ &quot;* #,##0.00_);_(&quot;R$ &quot;* \(#,##0.00\);_(&quot;R$ &quot;* \-??_);_(@_)"/>
    <numFmt numFmtId="167" formatCode="_-* #,##0.00_-;\-* #,##0.00_-;_-* \-??_-;_-@"/>
    <numFmt numFmtId="168" formatCode="_-* #,##0.00_-;\-* #,##0.00_-;_-* &quot;-&quot;??_-;_-@"/>
    <numFmt numFmtId="169" formatCode="_([$R$ -416]* #,##0.00_);_([$R$ -416]* \(#,##0.00\);_([$R$ -416]* &quot;-&quot;??_);_(@_)"/>
    <numFmt numFmtId="170" formatCode="&quot;R$&quot;\ #,##0.00;[Red]\-&quot;R$&quot;\ #,##0.00"/>
    <numFmt numFmtId="171" formatCode="_(&quot;R$ &quot;* #,##0.00_);_(&quot;R$ &quot;* \(#,##0.00\);_(&quot;R$ &quot;* &quot;-&quot;??_);_(@_)"/>
    <numFmt numFmtId="172" formatCode="&quot;R$&quot;\ #,##0.00"/>
    <numFmt numFmtId="173" formatCode="_-&quot;R$&quot;\ * #,##0.00_-;\-&quot;R$&quot;\ * #,##0.00_-;_-&quot;R$&quot;\ * &quot;-&quot;??_-;_-@"/>
    <numFmt numFmtId="174" formatCode="0.000"/>
    <numFmt numFmtId="175" formatCode="0.0000"/>
  </numFmts>
  <fonts count="47">
    <font>
      <sz val="10.0"/>
      <color rgb="FF000000"/>
      <name val="Arial"/>
      <scheme val="minor"/>
    </font>
    <font>
      <b/>
      <sz val="11.0"/>
      <color theme="1"/>
      <name val="Calibri"/>
    </font>
    <font/>
    <font>
      <sz val="11.0"/>
      <color theme="1"/>
      <name val="Calibri"/>
    </font>
    <font>
      <sz val="11.0"/>
      <color rgb="FF000000"/>
      <name val="Calibri"/>
    </font>
    <font>
      <color theme="1"/>
      <name val="Arial"/>
    </font>
    <font>
      <sz val="11.0"/>
      <color rgb="FFFF0000"/>
      <name val="Calibri"/>
    </font>
    <font>
      <b/>
      <sz val="10.0"/>
      <color theme="1"/>
      <name val="Calibri"/>
    </font>
    <font>
      <sz val="10.0"/>
      <color theme="1"/>
      <name val="Arial"/>
    </font>
    <font>
      <sz val="10.0"/>
      <color theme="1"/>
      <name val="Calibri"/>
    </font>
    <font>
      <b/>
      <sz val="10.0"/>
      <color rgb="FFFF0000"/>
      <name val="Calibri"/>
    </font>
    <font>
      <sz val="10.0"/>
      <color rgb="FFFF0000"/>
      <name val="Calibri"/>
    </font>
    <font>
      <b/>
      <sz val="10.0"/>
      <color theme="1"/>
      <name val="Arial"/>
    </font>
    <font>
      <b/>
      <sz val="10.0"/>
      <color rgb="FFFFFFFF"/>
      <name val="Calibri"/>
    </font>
    <font>
      <b/>
      <i/>
      <sz val="9.0"/>
      <color rgb="FF000000"/>
      <name val="Calibri"/>
    </font>
    <font>
      <b/>
      <i/>
      <sz val="9.0"/>
      <color rgb="FFFF0000"/>
      <name val="Calibri"/>
    </font>
    <font>
      <b/>
      <sz val="10.0"/>
      <color rgb="FF1F3864"/>
      <name val="Calibri"/>
    </font>
    <font>
      <sz val="10.0"/>
      <color rgb="FF1F3864"/>
      <name val="Calibri"/>
    </font>
    <font>
      <b/>
      <sz val="11.0"/>
      <color theme="0"/>
      <name val="Cambria"/>
    </font>
    <font>
      <sz val="11.0"/>
      <color theme="1"/>
      <name val="Cambria"/>
    </font>
    <font>
      <sz val="11.0"/>
      <color rgb="FFFFFF00"/>
      <name val="Cambria"/>
    </font>
    <font>
      <b/>
      <sz val="11.0"/>
      <color theme="1"/>
      <name val="Cambria"/>
    </font>
    <font>
      <b/>
      <u/>
      <sz val="11.0"/>
      <color theme="1"/>
      <name val="Cambria"/>
    </font>
    <font>
      <b/>
      <sz val="11.0"/>
      <color rgb="FF000000"/>
      <name val="Calibri"/>
    </font>
    <font>
      <sz val="12.0"/>
      <color rgb="FF000000"/>
      <name val="Calibri"/>
    </font>
    <font>
      <b/>
      <sz val="10.0"/>
      <color rgb="FF000000"/>
      <name val="Calibri"/>
    </font>
    <font>
      <b/>
      <sz val="11.0"/>
      <color rgb="FF2F5496"/>
      <name val="Calibri"/>
    </font>
    <font>
      <sz val="10.0"/>
      <color rgb="FF2F5496"/>
      <name val="Arial"/>
    </font>
    <font>
      <sz val="10.0"/>
      <color theme="1"/>
      <name val="Cambria"/>
    </font>
    <font>
      <b/>
      <sz val="10.0"/>
      <color theme="1"/>
      <name val="Cambria"/>
    </font>
    <font>
      <sz val="10.0"/>
      <color rgb="FF000000"/>
      <name val="Arial"/>
    </font>
    <font>
      <u/>
      <sz val="11.0"/>
      <color rgb="FF0000FF"/>
      <name val="Calibri"/>
    </font>
    <font>
      <u/>
      <sz val="11.0"/>
      <color rgb="FF0563C1"/>
      <name val="Calibri"/>
    </font>
    <font>
      <b/>
      <color theme="1"/>
      <name val="Arial"/>
      <scheme val="minor"/>
    </font>
    <font>
      <u/>
      <sz val="11.0"/>
      <color rgb="FF0000FF"/>
      <name val="Calibri"/>
    </font>
    <font>
      <u/>
      <sz val="11.0"/>
      <color rgb="FF0000FF"/>
      <name val="Calibri"/>
    </font>
    <font>
      <sz val="10.0"/>
      <color rgb="FFFF0000"/>
      <name val="Cambria"/>
    </font>
    <font>
      <u/>
      <sz val="11.0"/>
      <color theme="1"/>
      <name val="Calibri"/>
    </font>
    <font>
      <u/>
      <sz val="11.0"/>
      <color theme="1"/>
      <name val="Calibri"/>
    </font>
    <font>
      <u/>
      <sz val="11.0"/>
      <color rgb="FF000000"/>
      <name val="Calibri"/>
    </font>
    <font>
      <u/>
      <sz val="11.0"/>
      <color theme="1"/>
      <name val="Calibri"/>
    </font>
    <font>
      <u/>
      <sz val="11.0"/>
      <color theme="1"/>
      <name val="Calibri"/>
    </font>
    <font>
      <b/>
      <sz val="12.0"/>
      <color rgb="FF000000"/>
      <name val="Calibri"/>
    </font>
    <font>
      <sz val="12.0"/>
      <color theme="1"/>
      <name val="Calibri"/>
    </font>
    <font>
      <u/>
      <sz val="11.0"/>
      <color theme="10"/>
      <name val="Calibri"/>
    </font>
    <font>
      <b/>
      <sz val="10.0"/>
      <color theme="0"/>
      <name val="Calibri"/>
    </font>
    <font>
      <sz val="10.0"/>
      <color rgb="FF00B050"/>
      <name val="Calibri"/>
    </font>
  </fonts>
  <fills count="23">
    <fill>
      <patternFill patternType="none"/>
    </fill>
    <fill>
      <patternFill patternType="lightGray"/>
    </fill>
    <fill>
      <patternFill patternType="solid">
        <fgColor rgb="FFFFD965"/>
        <bgColor rgb="FFFFD965"/>
      </patternFill>
    </fill>
    <fill>
      <patternFill patternType="solid">
        <fgColor rgb="FFFFFFFF"/>
        <bgColor rgb="FFFFFFFF"/>
      </patternFill>
    </fill>
    <fill>
      <patternFill patternType="solid">
        <fgColor rgb="FFFFD966"/>
        <bgColor rgb="FFFFD966"/>
      </patternFill>
    </fill>
    <fill>
      <patternFill patternType="solid">
        <fgColor rgb="FFD7E4BD"/>
        <bgColor rgb="FFD7E4BD"/>
      </patternFill>
    </fill>
    <fill>
      <patternFill patternType="solid">
        <fgColor rgb="FFFFFF00"/>
        <bgColor rgb="FFFFFF00"/>
      </patternFill>
    </fill>
    <fill>
      <patternFill patternType="solid">
        <fgColor rgb="FF385623"/>
        <bgColor rgb="FF385623"/>
      </patternFill>
    </fill>
    <fill>
      <patternFill patternType="solid">
        <fgColor rgb="FFC6D9F1"/>
        <bgColor rgb="FFC6D9F1"/>
      </patternFill>
    </fill>
    <fill>
      <patternFill patternType="solid">
        <fgColor rgb="FFDCE6F2"/>
        <bgColor rgb="FFDCE6F2"/>
      </patternFill>
    </fill>
    <fill>
      <patternFill patternType="solid">
        <fgColor theme="0"/>
        <bgColor theme="0"/>
      </patternFill>
    </fill>
    <fill>
      <patternFill patternType="solid">
        <fgColor rgb="FF1E4E79"/>
        <bgColor rgb="FF1E4E79"/>
      </patternFill>
    </fill>
    <fill>
      <patternFill patternType="solid">
        <fgColor rgb="FFD8D8D8"/>
        <bgColor rgb="FFD8D8D8"/>
      </patternFill>
    </fill>
    <fill>
      <patternFill patternType="solid">
        <fgColor rgb="FFBFBFBF"/>
        <bgColor rgb="FFBFBFBF"/>
      </patternFill>
    </fill>
    <fill>
      <patternFill patternType="solid">
        <fgColor rgb="FFFFE598"/>
        <bgColor rgb="FFFFE598"/>
      </patternFill>
    </fill>
    <fill>
      <patternFill patternType="solid">
        <fgColor rgb="FFC0C0C0"/>
        <bgColor rgb="FFC0C0C0"/>
      </patternFill>
    </fill>
    <fill>
      <patternFill patternType="solid">
        <fgColor rgb="FFD9D9D9"/>
        <bgColor rgb="FFD9D9D9"/>
      </patternFill>
    </fill>
    <fill>
      <patternFill patternType="solid">
        <fgColor rgb="FF00B050"/>
        <bgColor rgb="FF00B050"/>
      </patternFill>
    </fill>
    <fill>
      <patternFill patternType="solid">
        <fgColor rgb="FF00B0F0"/>
        <bgColor rgb="FF00B0F0"/>
      </patternFill>
    </fill>
    <fill>
      <patternFill patternType="solid">
        <fgColor theme="4"/>
        <bgColor theme="4"/>
      </patternFill>
    </fill>
    <fill>
      <patternFill patternType="solid">
        <fgColor rgb="FFBDD6EE"/>
        <bgColor rgb="FFBDD6EE"/>
      </patternFill>
    </fill>
    <fill>
      <patternFill patternType="solid">
        <fgColor rgb="FF9CC2E5"/>
        <bgColor rgb="FF9CC2E5"/>
      </patternFill>
    </fill>
    <fill>
      <patternFill patternType="solid">
        <fgColor rgb="FFD6DCE4"/>
        <bgColor rgb="FFD6DCE4"/>
      </patternFill>
    </fill>
  </fills>
  <borders count="52">
    <border/>
    <border>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top style="thin">
        <color rgb="FF000000"/>
      </top>
    </border>
    <border>
      <left style="medium">
        <color rgb="FF000000"/>
      </left>
      <top/>
      <bottom/>
    </border>
    <border>
      <top/>
      <bottom/>
    </border>
    <border>
      <right/>
      <top/>
      <bottom/>
    </border>
    <border>
      <left style="thin">
        <color rgb="FF000000"/>
      </left>
      <top style="thin">
        <color rgb="FF000000"/>
      </top>
    </border>
    <border>
      <right style="thin">
        <color rgb="FF000000"/>
      </right>
      <top style="thin">
        <color rgb="FF000000"/>
      </top>
    </border>
    <border>
      <left style="thin">
        <color rgb="FF000000"/>
      </left>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right/>
      <top style="thin">
        <color rgb="FF000000"/>
      </top>
      <bottom style="thin">
        <color rgb="FF000000"/>
      </bottom>
    </border>
    <border>
      <left style="thin">
        <color rgb="FF000000"/>
      </left>
      <top/>
      <bottom style="thin">
        <color rgb="FF000000"/>
      </bottom>
    </border>
    <border>
      <top/>
      <bottom style="thin">
        <color rgb="FF000000"/>
      </bottom>
    </border>
    <border>
      <right/>
      <top/>
      <bottom style="thin">
        <color rgb="FF000000"/>
      </bottom>
    </border>
    <border>
      <left style="medium">
        <color rgb="FF000000"/>
      </left>
      <top style="thin">
        <color rgb="FF000000"/>
      </top>
      <bottom style="thin">
        <color rgb="FF000000"/>
      </bottom>
    </border>
    <border>
      <left style="medium">
        <color rgb="FF000000"/>
      </left>
      <top/>
      <bottom style="thin">
        <color rgb="FF000000"/>
      </bottom>
    </border>
    <border>
      <left style="medium">
        <color rgb="FF000000"/>
      </left>
      <top style="thin">
        <color rgb="FF000000"/>
      </top>
      <bottom/>
    </border>
    <border>
      <top style="thin">
        <color rgb="FF000000"/>
      </top>
      <bottom/>
    </border>
    <border>
      <right/>
      <top style="thin">
        <color rgb="FF000000"/>
      </top>
      <bottom/>
    </border>
    <border>
      <left style="thin">
        <color rgb="FF000000"/>
      </left>
    </border>
    <border>
      <right style="thin">
        <color rgb="FF000000"/>
      </right>
    </border>
    <border>
      <left/>
      <right/>
      <top/>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ttom style="medium">
        <color rgb="FF000000"/>
      </bottom>
    </border>
    <border>
      <left style="medium">
        <color rgb="FF000000"/>
      </left>
      <right style="medium">
        <color rgb="FF000000"/>
      </right>
      <top style="medium">
        <color rgb="FF000000"/>
      </top>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top style="medium">
        <color rgb="FF000000"/>
      </top>
    </border>
    <border>
      <left style="thin">
        <color rgb="FF000000"/>
      </left>
      <right style="thin">
        <color rgb="FF000000"/>
      </right>
      <top style="medium">
        <color rgb="FF000000"/>
      </top>
      <bottom style="thin">
        <color rgb="FF000000"/>
      </bottom>
    </border>
    <border>
      <left style="medium">
        <color rgb="FF000000"/>
      </left>
      <right style="medium">
        <color rgb="FF000000"/>
      </right>
    </border>
    <border>
      <right style="medium">
        <color rgb="FF000000"/>
      </right>
    </border>
    <border>
      <left style="thin">
        <color rgb="FF000000"/>
      </left>
      <right style="thin">
        <color rgb="FF000000"/>
      </right>
      <top/>
      <bottom/>
    </border>
    <border>
      <left style="thin">
        <color rgb="FF000000"/>
      </left>
      <right style="thin">
        <color rgb="FF000000"/>
      </right>
    </border>
    <border>
      <left style="medium">
        <color rgb="FF000000"/>
      </left>
      <bottom style="thin">
        <color rgb="FF000000"/>
      </bottom>
    </border>
    <border>
      <left/>
      <top/>
      <bottom/>
    </border>
    <border>
      <left/>
      <top style="thin">
        <color rgb="FF000000"/>
      </top>
      <bottom style="thin">
        <color rgb="FF000000"/>
      </bottom>
    </border>
    <border>
      <left/>
      <top style="thin">
        <color rgb="FF000000"/>
      </top>
      <bottom/>
    </border>
  </borders>
  <cellStyleXfs count="1">
    <xf borderId="0" fillId="0" fontId="0" numFmtId="0" applyAlignment="1" applyFont="1"/>
  </cellStyleXfs>
  <cellXfs count="422">
    <xf borderId="0" fillId="0" fontId="0" numFmtId="0" xfId="0" applyAlignment="1" applyFont="1">
      <alignment readingOrder="0" shrinkToFit="0" vertical="bottom" wrapText="0"/>
    </xf>
    <xf borderId="1" fillId="0" fontId="1" numFmtId="0" xfId="0" applyAlignment="1" applyBorder="1" applyFont="1">
      <alignment horizontal="center" vertical="center"/>
    </xf>
    <xf borderId="1" fillId="0" fontId="2" numFmtId="0" xfId="0" applyBorder="1" applyFont="1"/>
    <xf borderId="0" fillId="0" fontId="3" numFmtId="0" xfId="0" applyAlignment="1" applyFont="1">
      <alignment vertical="center"/>
    </xf>
    <xf borderId="2" fillId="2" fontId="1" numFmtId="0" xfId="0" applyAlignment="1" applyBorder="1" applyFill="1" applyFont="1">
      <alignment horizontal="center" vertical="center"/>
    </xf>
    <xf borderId="2" fillId="0" fontId="3" numFmtId="0" xfId="0" applyAlignment="1" applyBorder="1" applyFont="1">
      <alignment horizontal="center" vertical="center"/>
    </xf>
    <xf borderId="2" fillId="0" fontId="3" numFmtId="0" xfId="0" applyAlignment="1" applyBorder="1" applyFont="1">
      <alignment readingOrder="0" shrinkToFit="0" vertical="center" wrapText="1"/>
    </xf>
    <xf borderId="2" fillId="0" fontId="3" numFmtId="0" xfId="0" applyAlignment="1" applyBorder="1" applyFont="1">
      <alignment horizontal="center" readingOrder="0" shrinkToFit="0" vertical="center" wrapText="1"/>
    </xf>
    <xf borderId="2" fillId="0" fontId="3" numFmtId="164" xfId="0" applyAlignment="1" applyBorder="1" applyFont="1" applyNumberFormat="1">
      <alignment horizontal="center" readingOrder="0"/>
    </xf>
    <xf borderId="2" fillId="0" fontId="3" numFmtId="164" xfId="0" applyAlignment="1" applyBorder="1" applyFont="1" applyNumberFormat="1">
      <alignment horizontal="center" vertical="center"/>
    </xf>
    <xf borderId="2" fillId="3" fontId="3" numFmtId="164" xfId="0" applyAlignment="1" applyBorder="1" applyFill="1" applyFont="1" applyNumberFormat="1">
      <alignment horizontal="center" vertical="center"/>
    </xf>
    <xf borderId="2" fillId="0" fontId="3" numFmtId="0" xfId="0" applyAlignment="1" applyBorder="1" applyFont="1">
      <alignment vertical="center"/>
    </xf>
    <xf borderId="2" fillId="0" fontId="3" numFmtId="0" xfId="0" applyAlignment="1" applyBorder="1" applyFont="1">
      <alignment horizontal="center" readingOrder="0" vertical="center"/>
    </xf>
    <xf borderId="3" fillId="0" fontId="3" numFmtId="0" xfId="0" applyAlignment="1" applyBorder="1" applyFont="1">
      <alignment horizontal="center" vertical="center"/>
    </xf>
    <xf borderId="4" fillId="0" fontId="2" numFmtId="0" xfId="0" applyBorder="1" applyFont="1"/>
    <xf borderId="5" fillId="0" fontId="2" numFmtId="0" xfId="0" applyBorder="1" applyFont="1"/>
    <xf borderId="2" fillId="4" fontId="1" numFmtId="164" xfId="0" applyAlignment="1" applyBorder="1" applyFill="1" applyFont="1" applyNumberFormat="1">
      <alignment horizontal="center" vertical="center"/>
    </xf>
    <xf borderId="0" fillId="0" fontId="1" numFmtId="0" xfId="0" applyAlignment="1" applyFont="1">
      <alignment vertical="center"/>
    </xf>
    <xf borderId="3" fillId="0" fontId="1" numFmtId="0" xfId="0" applyAlignment="1" applyBorder="1" applyFont="1">
      <alignment horizontal="center" vertical="center"/>
    </xf>
    <xf borderId="2" fillId="0" fontId="1" numFmtId="0" xfId="0" applyAlignment="1" applyBorder="1" applyFont="1">
      <alignment horizontal="center" vertical="center"/>
    </xf>
    <xf borderId="2" fillId="0" fontId="4" numFmtId="0" xfId="0" applyAlignment="1" applyBorder="1" applyFont="1">
      <alignment vertical="center"/>
    </xf>
    <xf borderId="2" fillId="0" fontId="4" numFmtId="0" xfId="0" applyAlignment="1" applyBorder="1" applyFont="1">
      <alignment horizontal="center" vertical="center"/>
    </xf>
    <xf borderId="0" fillId="0" fontId="3" numFmtId="0" xfId="0" applyAlignment="1" applyFont="1">
      <alignment readingOrder="0" vertical="center"/>
    </xf>
    <xf borderId="2" fillId="0" fontId="4" numFmtId="0" xfId="0" applyAlignment="1" applyBorder="1" applyFont="1">
      <alignment readingOrder="0" vertical="center"/>
    </xf>
    <xf borderId="2" fillId="0" fontId="4" numFmtId="0" xfId="0" applyAlignment="1" applyBorder="1" applyFont="1">
      <alignment horizontal="center" readingOrder="0" vertical="center"/>
    </xf>
    <xf borderId="3" fillId="0" fontId="3" numFmtId="0" xfId="0" applyAlignment="1" applyBorder="1" applyFont="1">
      <alignment horizontal="center"/>
    </xf>
    <xf borderId="5" fillId="0" fontId="4" numFmtId="0" xfId="0" applyBorder="1" applyFont="1"/>
    <xf borderId="5" fillId="0" fontId="4" numFmtId="0" xfId="0" applyAlignment="1" applyBorder="1" applyFont="1">
      <alignment horizontal="center"/>
    </xf>
    <xf borderId="0" fillId="0" fontId="5" numFmtId="0" xfId="0" applyFont="1"/>
    <xf borderId="0" fillId="0" fontId="1" numFmtId="0" xfId="0" applyAlignment="1" applyFont="1">
      <alignment horizontal="left" readingOrder="0" vertical="center"/>
    </xf>
    <xf borderId="0" fillId="0" fontId="6" numFmtId="0" xfId="0" applyAlignment="1" applyFont="1">
      <alignment readingOrder="0" vertical="center"/>
    </xf>
    <xf borderId="0" fillId="0" fontId="7" numFmtId="0" xfId="0" applyAlignment="1" applyFont="1">
      <alignment horizontal="center" vertical="center"/>
    </xf>
    <xf borderId="0" fillId="0" fontId="8" numFmtId="0" xfId="0" applyFont="1"/>
    <xf borderId="0" fillId="0" fontId="9" numFmtId="0" xfId="0" applyFont="1"/>
    <xf borderId="0" fillId="0" fontId="9" numFmtId="0" xfId="0" applyAlignment="1" applyFont="1">
      <alignment horizontal="center"/>
    </xf>
    <xf borderId="0" fillId="0" fontId="7" numFmtId="0" xfId="0" applyAlignment="1" applyFont="1">
      <alignment horizontal="center"/>
    </xf>
    <xf borderId="0" fillId="0" fontId="10" numFmtId="0" xfId="0" applyAlignment="1" applyFont="1">
      <alignment horizontal="center"/>
    </xf>
    <xf borderId="0" fillId="0" fontId="9" numFmtId="0" xfId="0" applyAlignment="1" applyFont="1">
      <alignment horizontal="left"/>
    </xf>
    <xf borderId="3" fillId="5" fontId="7" numFmtId="0" xfId="0" applyAlignment="1" applyBorder="1" applyFill="1" applyFont="1">
      <alignment horizontal="center"/>
    </xf>
    <xf borderId="2" fillId="0" fontId="9" numFmtId="0" xfId="0" applyAlignment="1" applyBorder="1" applyFont="1">
      <alignment horizontal="center"/>
    </xf>
    <xf borderId="3" fillId="0" fontId="9" numFmtId="0" xfId="0" applyAlignment="1" applyBorder="1" applyFont="1">
      <alignment horizontal="left"/>
    </xf>
    <xf borderId="3" fillId="0" fontId="11" numFmtId="49" xfId="0" applyAlignment="1" applyBorder="1" applyFont="1" applyNumberFormat="1">
      <alignment horizontal="center"/>
    </xf>
    <xf borderId="3" fillId="0" fontId="9" numFmtId="0" xfId="0" applyAlignment="1" applyBorder="1" applyFont="1">
      <alignment horizontal="center"/>
    </xf>
    <xf borderId="3" fillId="0" fontId="9" numFmtId="49" xfId="0" applyAlignment="1" applyBorder="1" applyFont="1" applyNumberFormat="1">
      <alignment horizontal="center" readingOrder="0"/>
    </xf>
    <xf borderId="3" fillId="0" fontId="9" numFmtId="0" xfId="0" applyAlignment="1" applyBorder="1" applyFont="1">
      <alignment horizontal="center" readingOrder="0"/>
    </xf>
    <xf borderId="3" fillId="0" fontId="7" numFmtId="0" xfId="0" applyAlignment="1" applyBorder="1" applyFont="1">
      <alignment horizontal="center" readingOrder="0" shrinkToFit="0" vertical="center" wrapText="1"/>
    </xf>
    <xf borderId="3" fillId="0" fontId="9" numFmtId="0" xfId="0" applyAlignment="1" applyBorder="1" applyFont="1">
      <alignment horizontal="center" vertical="center"/>
    </xf>
    <xf borderId="3" fillId="0" fontId="9" numFmtId="0" xfId="0" applyAlignment="1" applyBorder="1" applyFont="1">
      <alignment horizontal="center" readingOrder="0" vertical="center"/>
    </xf>
    <xf borderId="0" fillId="0" fontId="12" numFmtId="0" xfId="0" applyFont="1"/>
    <xf borderId="3" fillId="0" fontId="9" numFmtId="0" xfId="0" applyAlignment="1" applyBorder="1" applyFont="1">
      <alignment horizontal="center" readingOrder="0" shrinkToFit="0" vertical="center" wrapText="1"/>
    </xf>
    <xf borderId="3" fillId="6" fontId="7" numFmtId="165" xfId="0" applyAlignment="1" applyBorder="1" applyFill="1" applyFont="1" applyNumberFormat="1">
      <alignment horizontal="center" readingOrder="0"/>
    </xf>
    <xf borderId="0" fillId="0" fontId="8" numFmtId="166" xfId="0" applyFont="1" applyNumberFormat="1"/>
    <xf borderId="3" fillId="0" fontId="9" numFmtId="0" xfId="0" applyAlignment="1" applyBorder="1" applyFont="1">
      <alignment horizontal="center" shrinkToFit="0" vertical="center" wrapText="1"/>
    </xf>
    <xf borderId="3" fillId="7" fontId="13" numFmtId="0" xfId="0" applyAlignment="1" applyBorder="1" applyFill="1" applyFont="1">
      <alignment horizontal="center"/>
    </xf>
    <xf borderId="3" fillId="8" fontId="7" numFmtId="0" xfId="0" applyAlignment="1" applyBorder="1" applyFill="1" applyFont="1">
      <alignment horizontal="center"/>
    </xf>
    <xf borderId="2" fillId="8" fontId="7" numFmtId="0" xfId="0" applyAlignment="1" applyBorder="1" applyFont="1">
      <alignment horizontal="center"/>
    </xf>
    <xf borderId="2" fillId="0" fontId="7" numFmtId="0" xfId="0" applyAlignment="1" applyBorder="1" applyFont="1">
      <alignment horizontal="center"/>
    </xf>
    <xf borderId="2" fillId="0" fontId="9" numFmtId="0" xfId="0" applyBorder="1" applyFont="1"/>
    <xf borderId="2" fillId="0" fontId="9" numFmtId="166" xfId="0" applyBorder="1" applyFont="1" applyNumberFormat="1"/>
    <xf borderId="2" fillId="0" fontId="9" numFmtId="10" xfId="0" applyAlignment="1" applyBorder="1" applyFont="1" applyNumberFormat="1">
      <alignment horizontal="center"/>
    </xf>
    <xf borderId="3" fillId="0" fontId="7" numFmtId="0" xfId="0" applyAlignment="1" applyBorder="1" applyFont="1">
      <alignment horizontal="center"/>
    </xf>
    <xf borderId="2" fillId="0" fontId="7" numFmtId="166" xfId="0" applyBorder="1" applyFont="1" applyNumberFormat="1"/>
    <xf borderId="6" fillId="0" fontId="14" numFmtId="0" xfId="0" applyAlignment="1" applyBorder="1" applyFont="1">
      <alignment horizontal="left"/>
    </xf>
    <xf borderId="6" fillId="0" fontId="2" numFmtId="0" xfId="0" applyBorder="1" applyFont="1"/>
    <xf borderId="2" fillId="0" fontId="7" numFmtId="10" xfId="0" applyAlignment="1" applyBorder="1" applyFont="1" applyNumberFormat="1">
      <alignment horizontal="center"/>
    </xf>
    <xf borderId="6" fillId="0" fontId="14" numFmtId="0" xfId="0" applyAlignment="1" applyBorder="1" applyFont="1">
      <alignment horizontal="left" shrinkToFit="0" vertical="center" wrapText="1"/>
    </xf>
    <xf borderId="0" fillId="0" fontId="14" numFmtId="0" xfId="0" applyAlignment="1" applyFont="1">
      <alignment horizontal="left" shrinkToFit="0" vertical="center" wrapText="1"/>
    </xf>
    <xf borderId="7" fillId="3" fontId="7" numFmtId="0" xfId="0" applyAlignment="1" applyBorder="1" applyFont="1">
      <alignment horizontal="center"/>
    </xf>
    <xf borderId="8" fillId="0" fontId="2" numFmtId="0" xfId="0" applyBorder="1" applyFont="1"/>
    <xf borderId="9" fillId="0" fontId="2" numFmtId="0" xfId="0" applyBorder="1" applyFont="1"/>
    <xf borderId="0" fillId="0" fontId="7" numFmtId="0" xfId="0" applyFont="1"/>
    <xf borderId="0" fillId="0" fontId="7" numFmtId="2" xfId="0" applyFont="1" applyNumberFormat="1"/>
    <xf borderId="10" fillId="0" fontId="9" numFmtId="0" xfId="0" applyAlignment="1" applyBorder="1" applyFont="1">
      <alignment horizontal="left" vertical="center"/>
    </xf>
    <xf borderId="11" fillId="0" fontId="2" numFmtId="0" xfId="0" applyBorder="1" applyFont="1"/>
    <xf borderId="12" fillId="0" fontId="9" numFmtId="166" xfId="0" applyBorder="1" applyFont="1" applyNumberFormat="1"/>
    <xf borderId="0" fillId="0" fontId="8" numFmtId="10" xfId="0" applyFont="1" applyNumberFormat="1"/>
    <xf borderId="0" fillId="0" fontId="9" numFmtId="9" xfId="0" applyFont="1" applyNumberFormat="1"/>
    <xf borderId="13" fillId="0" fontId="2" numFmtId="0" xfId="0" applyBorder="1" applyFont="1"/>
    <xf borderId="14" fillId="0" fontId="2" numFmtId="0" xfId="0" applyBorder="1" applyFont="1"/>
    <xf borderId="15" fillId="0" fontId="2" numFmtId="0" xfId="0" applyBorder="1" applyFont="1"/>
    <xf borderId="3" fillId="3" fontId="7" numFmtId="0" xfId="0" applyAlignment="1" applyBorder="1" applyFont="1">
      <alignment horizontal="center"/>
    </xf>
    <xf borderId="16" fillId="0" fontId="2" numFmtId="0" xfId="0" applyBorder="1" applyFont="1"/>
    <xf borderId="2" fillId="8" fontId="7" numFmtId="10" xfId="0" applyAlignment="1" applyBorder="1" applyFont="1" applyNumberFormat="1">
      <alignment horizontal="center"/>
    </xf>
    <xf borderId="3" fillId="0" fontId="9" numFmtId="0" xfId="0" applyBorder="1" applyFont="1"/>
    <xf borderId="2" fillId="0" fontId="9" numFmtId="167" xfId="0" applyAlignment="1" applyBorder="1" applyFont="1" applyNumberFormat="1">
      <alignment horizontal="center"/>
    </xf>
    <xf borderId="2" fillId="3" fontId="9" numFmtId="167" xfId="0" applyAlignment="1" applyBorder="1" applyFont="1" applyNumberFormat="1">
      <alignment horizontal="center" readingOrder="0"/>
    </xf>
    <xf borderId="0" fillId="0" fontId="11" numFmtId="0" xfId="0" applyAlignment="1" applyFont="1">
      <alignment horizontal="center" shrinkToFit="0" wrapText="1"/>
    </xf>
    <xf borderId="0" fillId="0" fontId="15" numFmtId="0" xfId="0" applyAlignment="1" applyFont="1">
      <alignment horizontal="left" shrinkToFit="0" vertical="center" wrapText="1"/>
    </xf>
    <xf borderId="0" fillId="0" fontId="15" numFmtId="0" xfId="0" applyAlignment="1" applyFont="1">
      <alignment horizontal="left" vertical="center"/>
    </xf>
    <xf borderId="17" fillId="3" fontId="7" numFmtId="0" xfId="0" applyAlignment="1" applyBorder="1" applyFont="1">
      <alignment horizontal="center"/>
    </xf>
    <xf borderId="18" fillId="0" fontId="2" numFmtId="0" xfId="0" applyBorder="1" applyFont="1"/>
    <xf borderId="19" fillId="0" fontId="2" numFmtId="0" xfId="0" applyBorder="1" applyFont="1"/>
    <xf borderId="0" fillId="0" fontId="8" numFmtId="9" xfId="0" applyFont="1" applyNumberFormat="1"/>
    <xf borderId="6" fillId="0" fontId="7" numFmtId="0" xfId="0" applyAlignment="1" applyBorder="1" applyFont="1">
      <alignment horizontal="center"/>
    </xf>
    <xf borderId="6" fillId="0" fontId="7" numFmtId="2" xfId="0" applyBorder="1" applyFont="1" applyNumberFormat="1"/>
    <xf borderId="2" fillId="3" fontId="9" numFmtId="10" xfId="0" applyAlignment="1" applyBorder="1" applyFont="1" applyNumberFormat="1">
      <alignment horizontal="center"/>
    </xf>
    <xf borderId="0" fillId="0" fontId="9" numFmtId="167" xfId="0" applyFont="1" applyNumberFormat="1"/>
    <xf borderId="3" fillId="9" fontId="7" numFmtId="0" xfId="0" applyAlignment="1" applyBorder="1" applyFill="1" applyFont="1">
      <alignment horizontal="center"/>
    </xf>
    <xf borderId="2" fillId="9" fontId="7" numFmtId="0" xfId="0" applyAlignment="1" applyBorder="1" applyFont="1">
      <alignment horizontal="center"/>
    </xf>
    <xf borderId="2" fillId="10" fontId="9" numFmtId="10" xfId="0" applyAlignment="1" applyBorder="1" applyFill="1" applyFont="1" applyNumberFormat="1">
      <alignment horizontal="center"/>
    </xf>
    <xf borderId="0" fillId="0" fontId="9" numFmtId="10" xfId="0" applyFont="1" applyNumberFormat="1"/>
    <xf borderId="0" fillId="0" fontId="9" numFmtId="2" xfId="0" applyFont="1" applyNumberFormat="1"/>
    <xf borderId="20" fillId="3" fontId="7" numFmtId="0" xfId="0" applyAlignment="1" applyBorder="1" applyFont="1">
      <alignment horizontal="center"/>
    </xf>
    <xf borderId="21" fillId="3" fontId="7" numFmtId="0" xfId="0" applyAlignment="1" applyBorder="1" applyFont="1">
      <alignment horizontal="center"/>
    </xf>
    <xf borderId="0" fillId="0" fontId="9" numFmtId="168" xfId="0" applyFont="1" applyNumberFormat="1"/>
    <xf borderId="22" fillId="3" fontId="7" numFmtId="0" xfId="0" applyAlignment="1" applyBorder="1" applyFont="1">
      <alignment horizontal="center"/>
    </xf>
    <xf borderId="23" fillId="0" fontId="2" numFmtId="0" xfId="0" applyBorder="1" applyFont="1"/>
    <xf borderId="24" fillId="0" fontId="2" numFmtId="0" xfId="0" applyBorder="1" applyFont="1"/>
    <xf borderId="2" fillId="0" fontId="7" numFmtId="0" xfId="0" applyAlignment="1" applyBorder="1" applyFont="1">
      <alignment horizontal="center" readingOrder="0"/>
    </xf>
    <xf borderId="3" fillId="0" fontId="9" numFmtId="0" xfId="0" applyAlignment="1" applyBorder="1" applyFont="1">
      <alignment readingOrder="0"/>
    </xf>
    <xf borderId="2" fillId="3" fontId="9" numFmtId="166" xfId="0" applyBorder="1" applyFont="1" applyNumberFormat="1"/>
    <xf borderId="2" fillId="6" fontId="9" numFmtId="10" xfId="0" applyBorder="1" applyFont="1" applyNumberFormat="1"/>
    <xf borderId="3" fillId="0" fontId="7" numFmtId="0" xfId="0" applyAlignment="1" applyBorder="1" applyFont="1">
      <alignment horizontal="left"/>
    </xf>
    <xf borderId="2" fillId="0" fontId="9" numFmtId="10" xfId="0" applyBorder="1" applyFont="1" applyNumberFormat="1"/>
    <xf borderId="2" fillId="0" fontId="7" numFmtId="10" xfId="0" applyBorder="1" applyFont="1" applyNumberFormat="1"/>
    <xf borderId="10" fillId="0" fontId="16" numFmtId="0" xfId="0" applyAlignment="1" applyBorder="1" applyFont="1">
      <alignment horizontal="center"/>
    </xf>
    <xf borderId="6" fillId="0" fontId="16" numFmtId="0" xfId="0" applyAlignment="1" applyBorder="1" applyFont="1">
      <alignment horizontal="left"/>
    </xf>
    <xf borderId="6" fillId="0" fontId="16" numFmtId="10" xfId="0" applyBorder="1" applyFont="1" applyNumberFormat="1"/>
    <xf borderId="11" fillId="0" fontId="16" numFmtId="2" xfId="0" applyBorder="1" applyFont="1" applyNumberFormat="1"/>
    <xf borderId="25" fillId="0" fontId="16" numFmtId="0" xfId="0" applyAlignment="1" applyBorder="1" applyFont="1">
      <alignment horizontal="center"/>
    </xf>
    <xf borderId="0" fillId="0" fontId="16" numFmtId="0" xfId="0" applyAlignment="1" applyFont="1">
      <alignment horizontal="left"/>
    </xf>
    <xf borderId="0" fillId="0" fontId="16" numFmtId="10" xfId="0" applyFont="1" applyNumberFormat="1"/>
    <xf borderId="26" fillId="0" fontId="16" numFmtId="2" xfId="0" applyBorder="1" applyFont="1" applyNumberFormat="1"/>
    <xf borderId="25" fillId="0" fontId="17" numFmtId="0" xfId="0" applyBorder="1" applyFont="1"/>
    <xf borderId="13" fillId="0" fontId="16" numFmtId="0" xfId="0" applyAlignment="1" applyBorder="1" applyFont="1">
      <alignment horizontal="center"/>
    </xf>
    <xf borderId="1" fillId="0" fontId="16" numFmtId="0" xfId="0" applyAlignment="1" applyBorder="1" applyFont="1">
      <alignment horizontal="left"/>
    </xf>
    <xf borderId="1" fillId="0" fontId="16" numFmtId="10" xfId="0" applyBorder="1" applyFont="1" applyNumberFormat="1"/>
    <xf borderId="14" fillId="0" fontId="16" numFmtId="2" xfId="0" applyBorder="1" applyFont="1" applyNumberFormat="1"/>
    <xf borderId="0" fillId="0" fontId="7" numFmtId="166" xfId="0" applyFont="1" applyNumberFormat="1"/>
    <xf borderId="2" fillId="6" fontId="9" numFmtId="166" xfId="0" applyBorder="1" applyFont="1" applyNumberFormat="1"/>
    <xf borderId="2" fillId="0" fontId="9" numFmtId="167" xfId="0" applyAlignment="1" applyBorder="1" applyFont="1" applyNumberFormat="1">
      <alignment horizontal="center" readingOrder="0"/>
    </xf>
    <xf borderId="2" fillId="0" fontId="8" numFmtId="169" xfId="0" applyBorder="1" applyFont="1" applyNumberFormat="1"/>
    <xf borderId="3" fillId="11" fontId="18" numFmtId="0" xfId="0" applyAlignment="1" applyBorder="1" applyFill="1" applyFont="1">
      <alignment horizontal="center" vertical="center"/>
    </xf>
    <xf borderId="0" fillId="0" fontId="19" numFmtId="0" xfId="0" applyAlignment="1" applyFont="1">
      <alignment vertical="center"/>
    </xf>
    <xf borderId="2" fillId="11" fontId="18" numFmtId="0" xfId="0" applyAlignment="1" applyBorder="1" applyFont="1">
      <alignment horizontal="center" vertical="center"/>
    </xf>
    <xf borderId="0" fillId="0" fontId="20" numFmtId="0" xfId="0" applyAlignment="1" applyFont="1">
      <alignment horizontal="center" vertical="center"/>
    </xf>
    <xf borderId="2" fillId="0" fontId="19" numFmtId="0" xfId="0" applyAlignment="1" applyBorder="1" applyFont="1">
      <alignment horizontal="center" vertical="center"/>
    </xf>
    <xf borderId="2" fillId="0" fontId="19" numFmtId="0" xfId="0" applyAlignment="1" applyBorder="1" applyFont="1">
      <alignment horizontal="center" shrinkToFit="0" vertical="center" wrapText="1"/>
    </xf>
    <xf borderId="2" fillId="0" fontId="19" numFmtId="170" xfId="0" applyAlignment="1" applyBorder="1" applyFont="1" applyNumberFormat="1">
      <alignment horizontal="center" vertical="center"/>
    </xf>
    <xf borderId="2" fillId="0" fontId="19" numFmtId="170" xfId="0" applyAlignment="1" applyBorder="1" applyFont="1" applyNumberFormat="1">
      <alignment horizontal="right" vertical="center"/>
    </xf>
    <xf borderId="0" fillId="0" fontId="20" numFmtId="171" xfId="0" applyAlignment="1" applyFont="1" applyNumberFormat="1">
      <alignment horizontal="center" vertical="center"/>
    </xf>
    <xf borderId="2" fillId="12" fontId="21" numFmtId="0" xfId="0" applyAlignment="1" applyBorder="1" applyFill="1" applyFont="1">
      <alignment horizontal="center" vertical="center"/>
    </xf>
    <xf borderId="2" fillId="12" fontId="21" numFmtId="170" xfId="0" applyAlignment="1" applyBorder="1" applyFont="1" applyNumberFormat="1">
      <alignment vertical="center"/>
    </xf>
    <xf borderId="0" fillId="0" fontId="20" numFmtId="168" xfId="0" applyAlignment="1" applyFont="1" applyNumberFormat="1">
      <alignment vertical="center"/>
    </xf>
    <xf borderId="2" fillId="0" fontId="19" numFmtId="0" xfId="0" applyAlignment="1" applyBorder="1" applyFont="1">
      <alignment vertical="center"/>
    </xf>
    <xf borderId="2" fillId="6" fontId="22" numFmtId="170" xfId="0" applyAlignment="1" applyBorder="1" applyFont="1" applyNumberFormat="1">
      <alignment vertical="center"/>
    </xf>
    <xf borderId="2" fillId="0" fontId="21" numFmtId="0" xfId="0" applyAlignment="1" applyBorder="1" applyFont="1">
      <alignment horizontal="center" shrinkToFit="0" vertical="center" wrapText="1"/>
    </xf>
    <xf borderId="27" fillId="10" fontId="9" numFmtId="0" xfId="0" applyAlignment="1" applyBorder="1" applyFont="1">
      <alignment horizontal="center" vertical="center"/>
    </xf>
    <xf borderId="27" fillId="10" fontId="9" numFmtId="0" xfId="0" applyAlignment="1" applyBorder="1" applyFont="1">
      <alignment horizontal="left" vertical="center"/>
    </xf>
    <xf borderId="27" fillId="10" fontId="9" numFmtId="0" xfId="0" applyAlignment="1" applyBorder="1" applyFont="1">
      <alignment vertical="center"/>
    </xf>
    <xf borderId="0" fillId="0" fontId="8" numFmtId="0" xfId="0" applyAlignment="1" applyFont="1">
      <alignment vertical="center"/>
    </xf>
    <xf borderId="3" fillId="13" fontId="1" numFmtId="0" xfId="0" applyAlignment="1" applyBorder="1" applyFill="1" applyFont="1">
      <alignment horizontal="center" vertical="center"/>
    </xf>
    <xf borderId="3" fillId="14" fontId="1" numFmtId="0" xfId="0" applyAlignment="1" applyBorder="1" applyFill="1" applyFont="1">
      <alignment horizontal="center" shrinkToFit="0" vertical="center" wrapText="1"/>
    </xf>
    <xf borderId="2" fillId="14" fontId="1" numFmtId="0" xfId="0" applyAlignment="1" applyBorder="1" applyFont="1">
      <alignment horizontal="center" shrinkToFit="0" vertical="center" wrapText="1"/>
    </xf>
    <xf borderId="0" fillId="0" fontId="8" numFmtId="0" xfId="0" applyAlignment="1" applyFont="1">
      <alignment horizontal="center" shrinkToFit="0" vertical="center" wrapText="1"/>
    </xf>
    <xf borderId="3" fillId="0" fontId="9" numFmtId="0" xfId="0" applyAlignment="1" applyBorder="1" applyFont="1">
      <alignment horizontal="left" vertical="center"/>
    </xf>
    <xf borderId="2" fillId="0" fontId="9" numFmtId="170" xfId="0" applyAlignment="1" applyBorder="1" applyFont="1" applyNumberFormat="1">
      <alignment horizontal="center" vertical="center"/>
    </xf>
    <xf borderId="2" fillId="0" fontId="9" numFmtId="0" xfId="0" applyAlignment="1" applyBorder="1" applyFont="1">
      <alignment horizontal="center" vertical="center"/>
    </xf>
    <xf borderId="3" fillId="13" fontId="1" numFmtId="0" xfId="0" applyAlignment="1" applyBorder="1" applyFont="1">
      <alignment horizontal="left" vertical="center"/>
    </xf>
    <xf borderId="2" fillId="13" fontId="1" numFmtId="170" xfId="0" applyAlignment="1" applyBorder="1" applyFont="1" applyNumberFormat="1">
      <alignment horizontal="center" vertical="center"/>
    </xf>
    <xf borderId="2" fillId="14" fontId="1" numFmtId="170" xfId="0" applyAlignment="1" applyBorder="1" applyFont="1" applyNumberFormat="1">
      <alignment horizontal="center" shrinkToFit="0" vertical="center" wrapText="1"/>
    </xf>
    <xf borderId="2" fillId="0" fontId="9" numFmtId="0" xfId="0" applyAlignment="1" applyBorder="1" applyFont="1">
      <alignment horizontal="left" readingOrder="0" vertical="center"/>
    </xf>
    <xf borderId="2" fillId="0" fontId="9" numFmtId="172" xfId="0" applyAlignment="1" applyBorder="1" applyFont="1" applyNumberFormat="1">
      <alignment horizontal="center" vertical="center"/>
    </xf>
    <xf borderId="2" fillId="10" fontId="1" numFmtId="170" xfId="0" applyAlignment="1" applyBorder="1" applyFont="1" applyNumberFormat="1">
      <alignment horizontal="center" vertical="center"/>
    </xf>
    <xf borderId="0" fillId="0" fontId="8" numFmtId="170" xfId="0" applyAlignment="1" applyFont="1" applyNumberFormat="1">
      <alignment vertical="center"/>
    </xf>
    <xf borderId="0" fillId="0" fontId="9" numFmtId="170" xfId="0" applyAlignment="1" applyFont="1" applyNumberFormat="1">
      <alignment horizontal="center" vertical="center"/>
    </xf>
    <xf borderId="0" fillId="0" fontId="9" numFmtId="172" xfId="0" applyAlignment="1" applyFont="1" applyNumberFormat="1">
      <alignment horizontal="center" vertical="center"/>
    </xf>
    <xf borderId="0" fillId="0" fontId="1" numFmtId="170" xfId="0" applyAlignment="1" applyFont="1" applyNumberFormat="1">
      <alignment horizontal="center" vertical="center"/>
    </xf>
    <xf borderId="28" fillId="10" fontId="1" numFmtId="0" xfId="0" applyAlignment="1" applyBorder="1" applyFont="1">
      <alignment vertical="center"/>
    </xf>
    <xf borderId="29" fillId="10" fontId="1" numFmtId="0" xfId="0" applyAlignment="1" applyBorder="1" applyFont="1">
      <alignment vertical="center"/>
    </xf>
    <xf borderId="30" fillId="10" fontId="1" numFmtId="0" xfId="0" applyAlignment="1" applyBorder="1" applyFont="1">
      <alignment vertical="center"/>
    </xf>
    <xf borderId="2" fillId="0" fontId="9" numFmtId="170" xfId="0" applyAlignment="1" applyBorder="1" applyFont="1" applyNumberFormat="1">
      <alignment horizontal="center" readingOrder="0" vertical="center"/>
    </xf>
    <xf borderId="0" fillId="0" fontId="9" numFmtId="0" xfId="0" applyAlignment="1" applyFont="1">
      <alignment vertical="center"/>
    </xf>
    <xf borderId="0" fillId="0" fontId="9" numFmtId="0" xfId="0" applyAlignment="1" applyFont="1">
      <alignment horizontal="left" vertical="center"/>
    </xf>
    <xf borderId="0" fillId="0" fontId="8" numFmtId="0" xfId="0" applyAlignment="1" applyFont="1">
      <alignment horizontal="left" vertical="center"/>
    </xf>
    <xf borderId="0" fillId="0" fontId="3" numFmtId="0" xfId="0" applyFont="1"/>
    <xf borderId="3" fillId="14" fontId="1" numFmtId="0" xfId="0" applyAlignment="1" applyBorder="1" applyFont="1">
      <alignment horizontal="center" vertical="center"/>
    </xf>
    <xf borderId="28" fillId="14" fontId="1" numFmtId="0" xfId="0" applyAlignment="1" applyBorder="1" applyFont="1">
      <alignment horizontal="center" shrinkToFit="0" vertical="center" wrapText="1"/>
    </xf>
    <xf borderId="31" fillId="14" fontId="1" numFmtId="0" xfId="0" applyAlignment="1" applyBorder="1" applyFont="1">
      <alignment horizontal="center" shrinkToFit="0" vertical="center" wrapText="1"/>
    </xf>
    <xf borderId="10" fillId="0" fontId="23" numFmtId="0" xfId="0" applyAlignment="1" applyBorder="1" applyFont="1">
      <alignment horizontal="center" readingOrder="0" shrinkToFit="0" vertical="center" wrapText="1"/>
    </xf>
    <xf borderId="2" fillId="0" fontId="7" numFmtId="0" xfId="0" applyAlignment="1" applyBorder="1" applyFont="1">
      <alignment horizontal="left" shrinkToFit="0" vertical="center" wrapText="1"/>
    </xf>
    <xf borderId="15" fillId="0" fontId="24" numFmtId="0" xfId="0" applyAlignment="1" applyBorder="1" applyFont="1">
      <alignment horizontal="center" shrinkToFit="0" vertical="center" wrapText="1"/>
    </xf>
    <xf borderId="32" fillId="3" fontId="4" numFmtId="172" xfId="0" applyAlignment="1" applyBorder="1" applyFont="1" applyNumberFormat="1">
      <alignment horizontal="center" readingOrder="0" shrinkToFit="0" vertical="center" wrapText="1"/>
    </xf>
    <xf borderId="2" fillId="3" fontId="3" numFmtId="166" xfId="0" applyAlignment="1" applyBorder="1" applyFont="1" applyNumberFormat="1">
      <alignment readingOrder="0" vertical="center"/>
    </xf>
    <xf borderId="15" fillId="3" fontId="4" numFmtId="172" xfId="0" applyAlignment="1" applyBorder="1" applyFont="1" applyNumberFormat="1">
      <alignment horizontal="center" readingOrder="0" shrinkToFit="0" vertical="center" wrapText="1"/>
    </xf>
    <xf borderId="2" fillId="10" fontId="3" numFmtId="166" xfId="0" applyAlignment="1" applyBorder="1" applyFont="1" applyNumberFormat="1">
      <alignment vertical="center"/>
    </xf>
    <xf borderId="2" fillId="0" fontId="3" numFmtId="166" xfId="0" applyAlignment="1" applyBorder="1" applyFont="1" applyNumberFormat="1">
      <alignment vertical="center"/>
    </xf>
    <xf borderId="25" fillId="0" fontId="2" numFmtId="0" xfId="0" applyBorder="1" applyFont="1"/>
    <xf borderId="26" fillId="0" fontId="2" numFmtId="0" xfId="0" applyBorder="1" applyFont="1"/>
    <xf borderId="2" fillId="0" fontId="25" numFmtId="0" xfId="0" applyAlignment="1" applyBorder="1" applyFont="1">
      <alignment horizontal="left" readingOrder="0" shrinkToFit="0" vertical="center" wrapText="1"/>
    </xf>
    <xf borderId="3" fillId="0" fontId="3" numFmtId="0" xfId="0" applyAlignment="1" applyBorder="1" applyFont="1">
      <alignment horizontal="center" shrinkToFit="0" vertical="center" wrapText="1"/>
    </xf>
    <xf borderId="15" fillId="0" fontId="24" numFmtId="0" xfId="0" applyAlignment="1" applyBorder="1" applyFont="1">
      <alignment horizontal="center" readingOrder="0" shrinkToFit="0" vertical="center" wrapText="1"/>
    </xf>
    <xf borderId="2" fillId="0" fontId="25" numFmtId="0" xfId="0" applyAlignment="1" applyBorder="1" applyFont="1">
      <alignment horizontal="left" shrinkToFit="0" vertical="center" wrapText="1"/>
    </xf>
    <xf borderId="3" fillId="0" fontId="1" numFmtId="0" xfId="0" applyAlignment="1" applyBorder="1" applyFont="1">
      <alignment horizontal="center"/>
    </xf>
    <xf borderId="5" fillId="0" fontId="8" numFmtId="0" xfId="0" applyBorder="1" applyFont="1"/>
    <xf borderId="14" fillId="0" fontId="8" numFmtId="0" xfId="0" applyBorder="1" applyFont="1"/>
    <xf borderId="10" fillId="0" fontId="1" numFmtId="0" xfId="0" applyAlignment="1" applyBorder="1" applyFont="1">
      <alignment horizontal="center"/>
    </xf>
    <xf borderId="11" fillId="0" fontId="8" numFmtId="0" xfId="0" applyBorder="1" applyFont="1"/>
    <xf borderId="31" fillId="14" fontId="1" numFmtId="173" xfId="0" applyBorder="1" applyFont="1" applyNumberFormat="1"/>
    <xf borderId="6" fillId="0" fontId="26" numFmtId="0" xfId="0" applyAlignment="1" applyBorder="1" applyFont="1">
      <alignment horizontal="center"/>
    </xf>
    <xf borderId="6" fillId="0" fontId="26" numFmtId="173" xfId="0" applyBorder="1" applyFont="1" applyNumberFormat="1"/>
    <xf borderId="0" fillId="0" fontId="27" numFmtId="0" xfId="0" applyFont="1"/>
    <xf borderId="10" fillId="3" fontId="1" numFmtId="0" xfId="0" applyAlignment="1" applyBorder="1" applyFont="1">
      <alignment horizontal="center" readingOrder="0" shrinkToFit="0" vertical="center" wrapText="1"/>
    </xf>
    <xf borderId="2" fillId="3" fontId="25" numFmtId="0" xfId="0" applyAlignment="1" applyBorder="1" applyFont="1">
      <alignment horizontal="left" shrinkToFit="0" vertical="center" wrapText="1"/>
    </xf>
    <xf borderId="3" fillId="3" fontId="3" numFmtId="0" xfId="0" applyAlignment="1" applyBorder="1" applyFont="1">
      <alignment horizontal="center" vertical="center"/>
    </xf>
    <xf borderId="15" fillId="3" fontId="24" numFmtId="0" xfId="0" applyAlignment="1" applyBorder="1" applyFont="1">
      <alignment horizontal="center" shrinkToFit="0" vertical="center" wrapText="1"/>
    </xf>
    <xf borderId="2" fillId="3" fontId="3" numFmtId="0" xfId="0" applyAlignment="1" applyBorder="1" applyFont="1">
      <alignment horizontal="center" vertical="center"/>
    </xf>
    <xf borderId="2" fillId="3" fontId="25" numFmtId="0" xfId="0" applyAlignment="1" applyBorder="1" applyFont="1">
      <alignment horizontal="left" readingOrder="0" shrinkToFit="0" vertical="center" wrapText="1"/>
    </xf>
    <xf borderId="15" fillId="3" fontId="24" numFmtId="0" xfId="0" applyAlignment="1" applyBorder="1" applyFont="1">
      <alignment horizontal="center" readingOrder="0" shrinkToFit="0" vertical="center" wrapText="1"/>
    </xf>
    <xf borderId="3" fillId="3" fontId="3" numFmtId="0" xfId="0" applyAlignment="1" applyBorder="1" applyFont="1">
      <alignment horizontal="center" shrinkToFit="0" vertical="center" wrapText="1"/>
    </xf>
    <xf borderId="3" fillId="3" fontId="1" numFmtId="0" xfId="0" applyAlignment="1" applyBorder="1" applyFont="1">
      <alignment horizontal="center"/>
    </xf>
    <xf borderId="5" fillId="3" fontId="8" numFmtId="0" xfId="0" applyBorder="1" applyFont="1"/>
    <xf borderId="14" fillId="3" fontId="8" numFmtId="0" xfId="0" applyBorder="1" applyFont="1"/>
    <xf borderId="2" fillId="0" fontId="8" numFmtId="0" xfId="0" applyBorder="1" applyFont="1"/>
    <xf borderId="2" fillId="14" fontId="1" numFmtId="173" xfId="0" applyBorder="1" applyFont="1" applyNumberFormat="1"/>
    <xf borderId="32" fillId="10" fontId="4" numFmtId="172" xfId="0" applyAlignment="1" applyBorder="1" applyFont="1" applyNumberFormat="1">
      <alignment horizontal="center" readingOrder="0" shrinkToFit="0" vertical="center" wrapText="1"/>
    </xf>
    <xf borderId="2" fillId="10" fontId="3" numFmtId="166" xfId="0" applyAlignment="1" applyBorder="1" applyFont="1" applyNumberFormat="1">
      <alignment readingOrder="0" vertical="center"/>
    </xf>
    <xf borderId="15" fillId="0" fontId="4" numFmtId="172" xfId="0" applyAlignment="1" applyBorder="1" applyFont="1" applyNumberFormat="1">
      <alignment horizontal="center" readingOrder="0" shrinkToFit="0" vertical="center" wrapText="1"/>
    </xf>
    <xf borderId="10" fillId="0" fontId="1" numFmtId="0" xfId="0" applyAlignment="1" applyBorder="1" applyFont="1">
      <alignment horizontal="center" readingOrder="0" shrinkToFit="0" vertical="center" wrapText="1"/>
    </xf>
    <xf borderId="0" fillId="0" fontId="1" numFmtId="0" xfId="0" applyAlignment="1" applyFont="1">
      <alignment horizontal="center" vertical="center"/>
    </xf>
    <xf borderId="0" fillId="0" fontId="28" numFmtId="0" xfId="0" applyFont="1"/>
    <xf borderId="33" fillId="15" fontId="1" numFmtId="0" xfId="0" applyAlignment="1" applyBorder="1" applyFill="1" applyFont="1">
      <alignment horizontal="center" readingOrder="0" shrinkToFit="0" vertical="center" wrapText="1"/>
    </xf>
    <xf borderId="34" fillId="0" fontId="2" numFmtId="0" xfId="0" applyBorder="1" applyFont="1"/>
    <xf borderId="35" fillId="0" fontId="2" numFmtId="0" xfId="0" applyBorder="1" applyFont="1"/>
    <xf borderId="36" fillId="14" fontId="1" numFmtId="0" xfId="0" applyAlignment="1" applyBorder="1" applyFont="1">
      <alignment horizontal="center" shrinkToFit="0" vertical="center" wrapText="1"/>
    </xf>
    <xf borderId="36" fillId="14" fontId="1" numFmtId="0" xfId="0" applyAlignment="1" applyBorder="1" applyFont="1">
      <alignment horizontal="center" readingOrder="0" shrinkToFit="0" vertical="center" wrapText="1"/>
    </xf>
    <xf borderId="37" fillId="0" fontId="2" numFmtId="0" xfId="0" applyBorder="1" applyFont="1"/>
    <xf borderId="38" fillId="0" fontId="3" numFmtId="0" xfId="0" applyAlignment="1" applyBorder="1" applyFont="1">
      <alignment horizontal="center" readingOrder="0" shrinkToFit="0" vertical="center" wrapText="1"/>
    </xf>
    <xf borderId="38" fillId="0" fontId="3" numFmtId="172" xfId="0" applyAlignment="1" applyBorder="1" applyFont="1" applyNumberFormat="1">
      <alignment horizontal="center" readingOrder="0" shrinkToFit="0" vertical="center" wrapText="1"/>
    </xf>
    <xf borderId="38" fillId="0" fontId="3" numFmtId="172" xfId="0" applyAlignment="1" applyBorder="1" applyFont="1" applyNumberFormat="1">
      <alignment horizontal="center" shrinkToFit="0" vertical="center" wrapText="1"/>
    </xf>
    <xf borderId="38" fillId="0" fontId="3" numFmtId="0" xfId="0" applyAlignment="1" applyBorder="1" applyFont="1">
      <alignment horizontal="center" shrinkToFit="0" vertical="center" wrapText="1"/>
    </xf>
    <xf borderId="38" fillId="0" fontId="3" numFmtId="49" xfId="0" applyAlignment="1" applyBorder="1" applyFont="1" applyNumberFormat="1">
      <alignment horizontal="center" readingOrder="0" shrinkToFit="0" vertical="center" wrapText="1"/>
    </xf>
    <xf borderId="38" fillId="0" fontId="3" numFmtId="171" xfId="0" applyAlignment="1" applyBorder="1" applyFont="1" applyNumberFormat="1">
      <alignment shrinkToFit="0" vertical="center" wrapText="1"/>
    </xf>
    <xf borderId="39" fillId="0" fontId="3" numFmtId="0" xfId="0" applyAlignment="1" applyBorder="1" applyFont="1">
      <alignment horizontal="center" shrinkToFit="0" vertical="center" wrapText="1"/>
    </xf>
    <xf borderId="40" fillId="0" fontId="2" numFmtId="0" xfId="0" applyBorder="1" applyFont="1"/>
    <xf borderId="41" fillId="0" fontId="2" numFmtId="0" xfId="0" applyBorder="1" applyFont="1"/>
    <xf borderId="41" fillId="0" fontId="8" numFmtId="0" xfId="0" applyAlignment="1" applyBorder="1" applyFont="1">
      <alignment vertical="center"/>
    </xf>
    <xf borderId="38" fillId="14" fontId="1" numFmtId="173" xfId="0" applyAlignment="1" applyBorder="1" applyFont="1" applyNumberFormat="1">
      <alignment shrinkToFit="0" vertical="center" wrapText="1"/>
    </xf>
    <xf borderId="0" fillId="0" fontId="29" numFmtId="0" xfId="0" applyAlignment="1" applyFont="1">
      <alignment horizontal="center"/>
    </xf>
    <xf borderId="0" fillId="0" fontId="30" numFmtId="0" xfId="0" applyFont="1"/>
    <xf borderId="3" fillId="15" fontId="1" numFmtId="0" xfId="0" applyAlignment="1" applyBorder="1" applyFont="1">
      <alignment horizontal="center" readingOrder="0" shrinkToFit="0" vertical="center" wrapText="1"/>
    </xf>
    <xf borderId="12" fillId="14" fontId="1" numFmtId="0" xfId="0" applyAlignment="1" applyBorder="1" applyFont="1">
      <alignment horizontal="center" shrinkToFit="0" vertical="center" wrapText="1"/>
    </xf>
    <xf borderId="12" fillId="14" fontId="1" numFmtId="0" xfId="0" applyAlignment="1" applyBorder="1" applyFont="1">
      <alignment horizontal="center" readingOrder="0" shrinkToFit="0" vertical="center" wrapText="1"/>
    </xf>
    <xf borderId="2" fillId="0" fontId="3" numFmtId="172" xfId="0" applyAlignment="1" applyBorder="1" applyFont="1" applyNumberFormat="1">
      <alignment horizontal="center" readingOrder="0" shrinkToFit="0" vertical="center" wrapText="1"/>
    </xf>
    <xf borderId="2" fillId="0" fontId="3" numFmtId="172" xfId="0" applyAlignment="1" applyBorder="1" applyFont="1" applyNumberFormat="1">
      <alignment horizontal="center" shrinkToFit="0" vertical="center" wrapText="1"/>
    </xf>
    <xf borderId="2" fillId="0" fontId="3" numFmtId="0" xfId="0" applyAlignment="1" applyBorder="1" applyFont="1">
      <alignment horizontal="center" shrinkToFit="0" vertical="center" wrapText="1"/>
    </xf>
    <xf borderId="2" fillId="0" fontId="3" numFmtId="173" xfId="0" applyAlignment="1" applyBorder="1" applyFont="1" applyNumberFormat="1">
      <alignment shrinkToFit="0" vertical="center" wrapText="1"/>
    </xf>
    <xf borderId="2" fillId="3" fontId="3" numFmtId="172" xfId="0" applyAlignment="1" applyBorder="1" applyFont="1" applyNumberFormat="1">
      <alignment horizontal="center" readingOrder="0" shrinkToFit="0" vertical="center" wrapText="1"/>
    </xf>
    <xf borderId="2" fillId="0" fontId="1" numFmtId="0" xfId="0" applyAlignment="1" applyBorder="1" applyFont="1">
      <alignment horizontal="center" readingOrder="0" vertical="center"/>
    </xf>
    <xf borderId="2" fillId="3" fontId="3" numFmtId="0" xfId="0" applyAlignment="1" applyBorder="1" applyFont="1">
      <alignment horizontal="center" readingOrder="0" shrinkToFit="0" vertical="center" wrapText="1"/>
    </xf>
    <xf borderId="3" fillId="0" fontId="3" numFmtId="0" xfId="0" applyAlignment="1" applyBorder="1" applyFont="1">
      <alignment horizontal="center" readingOrder="0" shrinkToFit="0" vertical="center" wrapText="1"/>
    </xf>
    <xf borderId="2" fillId="14" fontId="1" numFmtId="173" xfId="0" applyAlignment="1" applyBorder="1" applyFont="1" applyNumberFormat="1">
      <alignment shrinkToFit="0" vertical="center" wrapText="1"/>
    </xf>
    <xf borderId="2" fillId="0" fontId="31" numFmtId="172" xfId="0" applyAlignment="1" applyBorder="1" applyFont="1" applyNumberFormat="1">
      <alignment horizontal="center" readingOrder="0" shrinkToFit="0" vertical="center" wrapText="1"/>
    </xf>
    <xf borderId="2" fillId="0" fontId="3" numFmtId="172" xfId="0" applyAlignment="1" applyBorder="1" applyFont="1" applyNumberFormat="1">
      <alignment horizontal="center" readingOrder="0" shrinkToFit="0" vertical="center" wrapText="1"/>
    </xf>
    <xf borderId="2" fillId="0" fontId="32" numFmtId="172" xfId="0" applyAlignment="1" applyBorder="1" applyFont="1" applyNumberFormat="1">
      <alignment horizontal="center" readingOrder="0" shrinkToFit="0" vertical="center" wrapText="1"/>
    </xf>
    <xf borderId="0" fillId="16" fontId="1" numFmtId="0" xfId="0" applyAlignment="1" applyFill="1" applyFont="1">
      <alignment horizontal="center" readingOrder="0" shrinkToFit="0" vertical="center" wrapText="0"/>
    </xf>
    <xf borderId="3" fillId="16" fontId="1" numFmtId="0" xfId="0" applyAlignment="1" applyBorder="1" applyFont="1">
      <alignment horizontal="center" readingOrder="0" shrinkToFit="0" vertical="center" wrapText="1"/>
    </xf>
    <xf borderId="42" fillId="0" fontId="33" numFmtId="0" xfId="0" applyAlignment="1" applyBorder="1" applyFont="1">
      <alignment horizontal="center" readingOrder="0" shrinkToFit="0" vertical="center" wrapText="1"/>
    </xf>
    <xf borderId="42" fillId="0" fontId="2" numFmtId="0" xfId="0" applyBorder="1" applyFont="1"/>
    <xf borderId="43" fillId="14" fontId="1" numFmtId="173" xfId="0" applyAlignment="1" applyBorder="1" applyFont="1" applyNumberFormat="1">
      <alignment shrinkToFit="0" vertical="center" wrapText="1"/>
    </xf>
    <xf borderId="5" fillId="16" fontId="1" numFmtId="0" xfId="0" applyAlignment="1" applyBorder="1" applyFont="1">
      <alignment horizontal="center" readingOrder="0" shrinkToFit="0" vertical="center" wrapText="1"/>
    </xf>
    <xf borderId="2" fillId="3" fontId="3" numFmtId="172" xfId="0" applyAlignment="1" applyBorder="1" applyFont="1" applyNumberFormat="1">
      <alignment horizontal="center" shrinkToFit="0" vertical="center" wrapText="1"/>
    </xf>
    <xf borderId="2" fillId="3" fontId="4" numFmtId="172" xfId="0" applyAlignment="1" applyBorder="1" applyFont="1" applyNumberFormat="1">
      <alignment horizontal="center" readingOrder="0" shrinkToFit="0" vertical="center" wrapText="1"/>
    </xf>
    <xf borderId="2" fillId="3" fontId="4" numFmtId="0" xfId="0" applyAlignment="1" applyBorder="1" applyFont="1">
      <alignment horizontal="center" readingOrder="0" shrinkToFit="0" vertical="center" wrapText="1"/>
    </xf>
    <xf borderId="12" fillId="0" fontId="3" numFmtId="173" xfId="0" applyAlignment="1" applyBorder="1" applyFont="1" applyNumberFormat="1">
      <alignment shrinkToFit="0" vertical="center" wrapText="1"/>
    </xf>
    <xf borderId="2" fillId="10" fontId="3" numFmtId="0" xfId="0" applyAlignment="1" applyBorder="1" applyFont="1">
      <alignment horizontal="center" readingOrder="0" shrinkToFit="0" vertical="center" wrapText="1"/>
    </xf>
    <xf borderId="2" fillId="14" fontId="1" numFmtId="0" xfId="0" applyAlignment="1" applyBorder="1" applyFont="1">
      <alignment horizontal="center" readingOrder="0" shrinkToFit="0" vertical="center" wrapText="1"/>
    </xf>
    <xf borderId="32" fillId="10" fontId="3" numFmtId="172" xfId="0" applyAlignment="1" applyBorder="1" applyFont="1" applyNumberFormat="1">
      <alignment horizontal="center" readingOrder="0" shrinkToFit="0" vertical="center" wrapText="1"/>
    </xf>
    <xf borderId="15" fillId="0" fontId="3" numFmtId="172" xfId="0" applyAlignment="1" applyBorder="1" applyFont="1" applyNumberFormat="1">
      <alignment horizontal="center" readingOrder="0" shrinkToFit="0" vertical="center" wrapText="1"/>
    </xf>
    <xf borderId="32" fillId="10" fontId="34" numFmtId="172" xfId="0" applyAlignment="1" applyBorder="1" applyFont="1" applyNumberFormat="1">
      <alignment horizontal="center" readingOrder="0" shrinkToFit="0" vertical="center" wrapText="1"/>
    </xf>
    <xf borderId="15" fillId="0" fontId="35" numFmtId="172" xfId="0" applyAlignment="1" applyBorder="1" applyFont="1" applyNumberFormat="1">
      <alignment horizontal="center" readingOrder="0" shrinkToFit="0" vertical="center" wrapText="1"/>
    </xf>
    <xf borderId="0" fillId="0" fontId="8" numFmtId="0" xfId="0" applyAlignment="1" applyFont="1">
      <alignment readingOrder="0"/>
    </xf>
    <xf borderId="32" fillId="10" fontId="4" numFmtId="172" xfId="0" applyAlignment="1" applyBorder="1" applyFont="1" applyNumberFormat="1">
      <alignment horizontal="center" readingOrder="0" shrinkToFit="0" vertical="center" wrapText="1"/>
    </xf>
    <xf borderId="33" fillId="15" fontId="21" numFmtId="0" xfId="0" applyAlignment="1" applyBorder="1" applyFont="1">
      <alignment horizontal="center" shrinkToFit="0" vertical="center" wrapText="1"/>
    </xf>
    <xf borderId="36" fillId="0" fontId="29" numFmtId="0" xfId="0" applyAlignment="1" applyBorder="1" applyFont="1">
      <alignment horizontal="center" shrinkToFit="0" vertical="center" wrapText="1"/>
    </xf>
    <xf borderId="44" fillId="0" fontId="28" numFmtId="0" xfId="0" applyAlignment="1" applyBorder="1" applyFont="1">
      <alignment horizontal="center" shrinkToFit="0" vertical="center" wrapText="1"/>
    </xf>
    <xf borderId="45" fillId="0" fontId="28" numFmtId="0" xfId="0" applyAlignment="1" applyBorder="1" applyFont="1">
      <alignment horizontal="center" shrinkToFit="0" vertical="center" wrapText="1"/>
    </xf>
    <xf borderId="45" fillId="0" fontId="28" numFmtId="171" xfId="0" applyAlignment="1" applyBorder="1" applyFont="1" applyNumberFormat="1">
      <alignment shrinkToFit="0" vertical="center" wrapText="1"/>
    </xf>
    <xf borderId="45" fillId="0" fontId="28" numFmtId="173" xfId="0" applyAlignment="1" applyBorder="1" applyFont="1" applyNumberFormat="1">
      <alignment shrinkToFit="0" vertical="center" wrapText="1"/>
    </xf>
    <xf borderId="2" fillId="0" fontId="29" numFmtId="0" xfId="0" applyAlignment="1" applyBorder="1" applyFont="1">
      <alignment horizontal="center" vertical="center"/>
    </xf>
    <xf borderId="33" fillId="0" fontId="29" numFmtId="0" xfId="0" applyAlignment="1" applyBorder="1" applyFont="1">
      <alignment horizontal="center" shrinkToFit="0" vertical="center" wrapText="1"/>
    </xf>
    <xf borderId="38" fillId="17" fontId="28" numFmtId="173" xfId="0" applyAlignment="1" applyBorder="1" applyFill="1" applyFont="1" applyNumberFormat="1">
      <alignment shrinkToFit="0" vertical="center" wrapText="1"/>
    </xf>
    <xf borderId="0" fillId="0" fontId="36" numFmtId="172" xfId="0" applyAlignment="1" applyFont="1" applyNumberFormat="1">
      <alignment horizontal="center" vertical="center"/>
    </xf>
    <xf borderId="25" fillId="0" fontId="29" numFmtId="0" xfId="0" applyAlignment="1" applyBorder="1" applyFont="1">
      <alignment horizontal="center"/>
    </xf>
    <xf borderId="33" fillId="0" fontId="8" numFmtId="0" xfId="0" applyAlignment="1" applyBorder="1" applyFont="1">
      <alignment horizontal="center"/>
    </xf>
    <xf borderId="36" fillId="18" fontId="1" numFmtId="0" xfId="0" applyAlignment="1" applyBorder="1" applyFill="1" applyFont="1">
      <alignment horizontal="center" vertical="center"/>
    </xf>
    <xf borderId="36" fillId="19" fontId="1" numFmtId="0" xfId="0" applyAlignment="1" applyBorder="1" applyFill="1" applyFont="1">
      <alignment horizontal="center" vertical="center"/>
    </xf>
    <xf borderId="36" fillId="0" fontId="1" numFmtId="0" xfId="0" applyAlignment="1" applyBorder="1" applyFont="1">
      <alignment horizontal="center" shrinkToFit="0" vertical="center" wrapText="1"/>
    </xf>
    <xf borderId="38" fillId="0" fontId="1" numFmtId="0" xfId="0" applyAlignment="1" applyBorder="1" applyFont="1">
      <alignment horizontal="center" shrinkToFit="0" vertical="center" wrapText="1"/>
    </xf>
    <xf borderId="44" fillId="0" fontId="2" numFmtId="0" xfId="0" applyBorder="1" applyFont="1"/>
    <xf borderId="38" fillId="0" fontId="8" numFmtId="10" xfId="0" applyBorder="1" applyFont="1" applyNumberFormat="1"/>
    <xf borderId="38" fillId="0" fontId="8" numFmtId="0" xfId="0" applyAlignment="1" applyBorder="1" applyFont="1">
      <alignment horizontal="center"/>
    </xf>
    <xf borderId="15" fillId="0" fontId="8" numFmtId="0" xfId="0" applyAlignment="1" applyBorder="1" applyFont="1">
      <alignment horizontal="center"/>
    </xf>
    <xf borderId="15" fillId="0" fontId="8" numFmtId="0" xfId="0" applyAlignment="1" applyBorder="1" applyFont="1">
      <alignment shrinkToFit="0" wrapText="1"/>
    </xf>
    <xf borderId="15" fillId="0" fontId="8" numFmtId="0" xfId="0" applyAlignment="1" applyBorder="1" applyFont="1">
      <alignment horizontal="center" vertical="center"/>
    </xf>
    <xf borderId="15" fillId="0" fontId="8" numFmtId="0" xfId="0" applyBorder="1" applyFont="1"/>
    <xf borderId="32" fillId="6" fontId="8" numFmtId="166" xfId="0" applyBorder="1" applyFont="1" applyNumberFormat="1"/>
    <xf borderId="15" fillId="0" fontId="8" numFmtId="166" xfId="0" applyBorder="1" applyFont="1" applyNumberFormat="1"/>
    <xf borderId="15" fillId="0" fontId="8" numFmtId="173" xfId="0" applyBorder="1" applyFont="1" applyNumberFormat="1"/>
    <xf borderId="15" fillId="0" fontId="8" numFmtId="3" xfId="0" applyBorder="1" applyFont="1" applyNumberFormat="1"/>
    <xf borderId="15" fillId="0" fontId="8" numFmtId="0" xfId="0" applyAlignment="1" applyBorder="1" applyFont="1">
      <alignment horizontal="center" shrinkToFit="0" vertical="center" wrapText="1"/>
    </xf>
    <xf borderId="32" fillId="6" fontId="1" numFmtId="173" xfId="0" applyBorder="1" applyFont="1" applyNumberFormat="1"/>
    <xf borderId="15" fillId="0" fontId="1" numFmtId="173" xfId="0" applyBorder="1" applyFont="1" applyNumberFormat="1"/>
    <xf borderId="13" fillId="0" fontId="8" numFmtId="0" xfId="0" applyAlignment="1" applyBorder="1" applyFont="1">
      <alignment horizontal="center"/>
    </xf>
    <xf borderId="2" fillId="0" fontId="8" numFmtId="0" xfId="0" applyAlignment="1" applyBorder="1" applyFont="1">
      <alignment shrinkToFit="0" wrapText="1"/>
    </xf>
    <xf borderId="2" fillId="0" fontId="8" numFmtId="0" xfId="0" applyAlignment="1" applyBorder="1" applyFont="1">
      <alignment horizontal="center" vertical="center"/>
    </xf>
    <xf borderId="2" fillId="0" fontId="8" numFmtId="3" xfId="0" applyBorder="1" applyFont="1" applyNumberFormat="1"/>
    <xf borderId="2" fillId="6" fontId="8" numFmtId="166" xfId="0" applyBorder="1" applyFont="1" applyNumberFormat="1"/>
    <xf borderId="0" fillId="0" fontId="1" numFmtId="0" xfId="0" applyFont="1"/>
    <xf borderId="0" fillId="0" fontId="1" numFmtId="173" xfId="0" applyFont="1" applyNumberFormat="1"/>
    <xf borderId="3" fillId="0" fontId="1" numFmtId="0" xfId="0" applyAlignment="1" applyBorder="1" applyFont="1">
      <alignment horizontal="center" shrinkToFit="0" wrapText="1"/>
    </xf>
    <xf borderId="2" fillId="0" fontId="1" numFmtId="0" xfId="0" applyAlignment="1" applyBorder="1" applyFont="1">
      <alignment horizontal="center"/>
    </xf>
    <xf borderId="2" fillId="0" fontId="8" numFmtId="0" xfId="0" applyAlignment="1" applyBorder="1" applyFont="1">
      <alignment horizontal="center"/>
    </xf>
    <xf borderId="2" fillId="0" fontId="8" numFmtId="173" xfId="0" applyBorder="1" applyFont="1" applyNumberFormat="1"/>
    <xf borderId="3" fillId="0" fontId="8" numFmtId="0" xfId="0" applyAlignment="1" applyBorder="1" applyFont="1">
      <alignment horizontal="center"/>
    </xf>
    <xf borderId="2" fillId="0" fontId="1" numFmtId="173" xfId="0" applyBorder="1" applyFont="1" applyNumberFormat="1"/>
    <xf borderId="33" fillId="12" fontId="1" numFmtId="0" xfId="0" applyAlignment="1" applyBorder="1" applyFont="1">
      <alignment horizontal="center"/>
    </xf>
    <xf borderId="33" fillId="0" fontId="1" numFmtId="0" xfId="0" applyAlignment="1" applyBorder="1" applyFont="1">
      <alignment horizontal="center"/>
    </xf>
    <xf borderId="33" fillId="0" fontId="1" numFmtId="173" xfId="0" applyAlignment="1" applyBorder="1" applyFont="1" applyNumberFormat="1">
      <alignment horizontal="center"/>
    </xf>
    <xf borderId="33" fillId="0" fontId="3" numFmtId="0" xfId="0" applyAlignment="1" applyBorder="1" applyFont="1">
      <alignment horizontal="center"/>
    </xf>
    <xf borderId="33" fillId="0" fontId="1" numFmtId="10" xfId="0" applyAlignment="1" applyBorder="1" applyFont="1" applyNumberFormat="1">
      <alignment horizontal="center"/>
    </xf>
    <xf borderId="33" fillId="17" fontId="1" numFmtId="10" xfId="0" applyAlignment="1" applyBorder="1" applyFont="1" applyNumberFormat="1">
      <alignment horizontal="center"/>
    </xf>
    <xf borderId="33" fillId="0" fontId="8" numFmtId="0" xfId="0" applyAlignment="1" applyBorder="1" applyFont="1">
      <alignment horizontal="center" vertical="center"/>
    </xf>
    <xf borderId="38" fillId="0" fontId="8" numFmtId="0" xfId="0" applyAlignment="1" applyBorder="1" applyFont="1">
      <alignment horizontal="center" vertical="center"/>
    </xf>
    <xf borderId="37" fillId="0" fontId="1" numFmtId="0" xfId="0" applyAlignment="1" applyBorder="1" applyFont="1">
      <alignment shrinkToFit="0" vertical="center" wrapText="1"/>
    </xf>
    <xf borderId="15" fillId="0" fontId="8" numFmtId="0" xfId="0" applyAlignment="1" applyBorder="1" applyFont="1">
      <alignment shrinkToFit="0" vertical="center" wrapText="1"/>
    </xf>
    <xf borderId="15" fillId="0" fontId="8" numFmtId="0" xfId="0" applyAlignment="1" applyBorder="1" applyFont="1">
      <alignment vertical="center"/>
    </xf>
    <xf borderId="32" fillId="6" fontId="8" numFmtId="166" xfId="0" applyAlignment="1" applyBorder="1" applyFont="1" applyNumberFormat="1">
      <alignment vertical="center"/>
    </xf>
    <xf borderId="15" fillId="0" fontId="8" numFmtId="166" xfId="0" applyAlignment="1" applyBorder="1" applyFont="1" applyNumberFormat="1">
      <alignment vertical="center"/>
    </xf>
    <xf borderId="15" fillId="0" fontId="8" numFmtId="9" xfId="0" applyAlignment="1" applyBorder="1" applyFont="1" applyNumberFormat="1">
      <alignment horizontal="center" vertical="center"/>
    </xf>
    <xf borderId="15" fillId="0" fontId="8" numFmtId="1" xfId="0" applyAlignment="1" applyBorder="1" applyFont="1" applyNumberFormat="1">
      <alignment horizontal="center" vertical="center"/>
    </xf>
    <xf borderId="15" fillId="0" fontId="8" numFmtId="173" xfId="0" applyAlignment="1" applyBorder="1" applyFont="1" applyNumberFormat="1">
      <alignment vertical="center"/>
    </xf>
    <xf borderId="0" fillId="0" fontId="8" numFmtId="173" xfId="0" applyAlignment="1" applyFont="1" applyNumberFormat="1">
      <alignment vertical="center"/>
    </xf>
    <xf borderId="15" fillId="0" fontId="8" numFmtId="3" xfId="0" applyAlignment="1" applyBorder="1" applyFont="1" applyNumberFormat="1">
      <alignment vertical="center"/>
    </xf>
    <xf borderId="46" fillId="6" fontId="8" numFmtId="166" xfId="0" applyAlignment="1" applyBorder="1" applyFont="1" applyNumberFormat="1">
      <alignment vertical="center"/>
    </xf>
    <xf borderId="47" fillId="0" fontId="8" numFmtId="166" xfId="0" applyAlignment="1" applyBorder="1" applyFont="1" applyNumberFormat="1">
      <alignment vertical="center"/>
    </xf>
    <xf borderId="47" fillId="0" fontId="8" numFmtId="9" xfId="0" applyAlignment="1" applyBorder="1" applyFont="1" applyNumberFormat="1">
      <alignment horizontal="center" vertical="center"/>
    </xf>
    <xf borderId="47" fillId="0" fontId="8" numFmtId="1" xfId="0" applyAlignment="1" applyBorder="1" applyFont="1" applyNumberFormat="1">
      <alignment horizontal="center" vertical="center"/>
    </xf>
    <xf borderId="10" fillId="0" fontId="1" numFmtId="0" xfId="0" applyAlignment="1" applyBorder="1" applyFont="1">
      <alignment horizontal="center" vertical="center"/>
    </xf>
    <xf borderId="6" fillId="0" fontId="1" numFmtId="0" xfId="0" applyAlignment="1" applyBorder="1" applyFont="1">
      <alignment vertical="center"/>
    </xf>
    <xf borderId="36" fillId="0" fontId="1" numFmtId="173" xfId="0" applyAlignment="1" applyBorder="1" applyFont="1" applyNumberFormat="1">
      <alignment vertical="center"/>
    </xf>
    <xf borderId="36" fillId="0" fontId="1" numFmtId="0" xfId="0" applyAlignment="1" applyBorder="1" applyFont="1">
      <alignment vertical="center"/>
    </xf>
    <xf borderId="38" fillId="0" fontId="1" numFmtId="173" xfId="0" applyAlignment="1" applyBorder="1" applyFont="1" applyNumberFormat="1">
      <alignment vertical="center"/>
    </xf>
    <xf borderId="38" fillId="0" fontId="8" numFmtId="173" xfId="0" applyAlignment="1" applyBorder="1" applyFont="1" applyNumberFormat="1">
      <alignment vertical="center"/>
    </xf>
    <xf borderId="0" fillId="0" fontId="1" numFmtId="173" xfId="0" applyAlignment="1" applyFont="1" applyNumberFormat="1">
      <alignment vertical="center"/>
    </xf>
    <xf borderId="38" fillId="0" fontId="37" numFmtId="171" xfId="0" applyAlignment="1" applyBorder="1" applyFont="1" applyNumberFormat="1">
      <alignment horizontal="center" readingOrder="0" shrinkToFit="0" vertical="center" wrapText="1"/>
    </xf>
    <xf borderId="38" fillId="0" fontId="38" numFmtId="0" xfId="0" applyAlignment="1" applyBorder="1" applyFont="1">
      <alignment horizontal="center" readingOrder="0" shrinkToFit="0" vertical="center" wrapText="1"/>
    </xf>
    <xf borderId="35" fillId="0" fontId="3" numFmtId="173" xfId="0" applyAlignment="1" applyBorder="1" applyFont="1" applyNumberFormat="1">
      <alignment horizontal="center" readingOrder="0" shrinkToFit="0" vertical="center" wrapText="1"/>
    </xf>
    <xf borderId="2" fillId="0" fontId="39" numFmtId="172" xfId="0" applyAlignment="1" applyBorder="1" applyFont="1" applyNumberFormat="1">
      <alignment horizontal="center" readingOrder="0" shrinkToFit="0" vertical="center" wrapText="1"/>
    </xf>
    <xf borderId="2" fillId="0" fontId="40" numFmtId="172" xfId="0" applyAlignment="1" applyBorder="1" applyFont="1" applyNumberFormat="1">
      <alignment horizontal="center" readingOrder="0" shrinkToFit="0" vertical="center" wrapText="1"/>
    </xf>
    <xf borderId="0" fillId="0" fontId="28" numFmtId="0" xfId="0" applyAlignment="1" applyFont="1">
      <alignment readingOrder="0"/>
    </xf>
    <xf borderId="2" fillId="0" fontId="41" numFmtId="172" xfId="0" applyAlignment="1" applyBorder="1" applyFont="1" applyNumberFormat="1">
      <alignment horizontal="center" readingOrder="0" shrinkToFit="0" vertical="center" wrapText="1"/>
    </xf>
    <xf borderId="0" fillId="0" fontId="28" numFmtId="0" xfId="0" applyAlignment="1" applyFont="1">
      <alignment shrinkToFit="0" vertical="center" wrapText="1"/>
    </xf>
    <xf borderId="0" fillId="0" fontId="30" numFmtId="0" xfId="0" applyAlignment="1" applyFont="1">
      <alignment shrinkToFit="0" vertical="center" wrapText="1"/>
    </xf>
    <xf borderId="3" fillId="13" fontId="42" numFmtId="0" xfId="0" applyAlignment="1" applyBorder="1" applyFont="1">
      <alignment horizontal="center" shrinkToFit="0" vertical="center" wrapText="1"/>
    </xf>
    <xf borderId="2" fillId="13" fontId="42" numFmtId="0" xfId="0" applyAlignment="1" applyBorder="1" applyFont="1">
      <alignment horizontal="center" shrinkToFit="0" vertical="center" wrapText="1"/>
    </xf>
    <xf borderId="48" fillId="0" fontId="43" numFmtId="0" xfId="0" applyAlignment="1" applyBorder="1" applyFont="1">
      <alignment horizontal="left" shrinkToFit="0" vertical="center" wrapText="1"/>
    </xf>
    <xf borderId="15" fillId="0" fontId="44" numFmtId="172" xfId="0" applyAlignment="1" applyBorder="1" applyFont="1" applyNumberFormat="1">
      <alignment horizontal="center" shrinkToFit="0" vertical="center" wrapText="1"/>
    </xf>
    <xf borderId="49" fillId="20" fontId="7" numFmtId="0" xfId="0" applyAlignment="1" applyBorder="1" applyFill="1" applyFont="1">
      <alignment horizontal="center" vertical="center"/>
    </xf>
    <xf borderId="3" fillId="0" fontId="7" numFmtId="0" xfId="0" applyAlignment="1" applyBorder="1" applyFont="1">
      <alignment horizontal="left" vertical="center"/>
    </xf>
    <xf borderId="3" fillId="0" fontId="7" numFmtId="0" xfId="0" applyAlignment="1" applyBorder="1" applyFont="1">
      <alignment horizontal="center" shrinkToFit="0" vertical="center" wrapText="1"/>
    </xf>
    <xf borderId="2" fillId="0" fontId="9" numFmtId="0" xfId="0" applyAlignment="1" applyBorder="1" applyFont="1">
      <alignment horizontal="left" vertical="center"/>
    </xf>
    <xf borderId="3" fillId="0" fontId="9" numFmtId="49" xfId="0" applyAlignment="1" applyBorder="1" applyFont="1" applyNumberFormat="1">
      <alignment horizontal="left" vertical="center"/>
    </xf>
    <xf borderId="3" fillId="0" fontId="9" numFmtId="49" xfId="0" applyAlignment="1" applyBorder="1" applyFont="1" applyNumberFormat="1">
      <alignment horizontal="left" shrinkToFit="0" vertical="center" wrapText="1"/>
    </xf>
    <xf borderId="6" fillId="0" fontId="9" numFmtId="0" xfId="0" applyAlignment="1" applyBorder="1" applyFont="1">
      <alignment horizontal="center" vertical="center"/>
    </xf>
    <xf borderId="49" fillId="21" fontId="7" numFmtId="0" xfId="0" applyAlignment="1" applyBorder="1" applyFill="1" applyFont="1">
      <alignment horizontal="center" vertical="center"/>
    </xf>
    <xf borderId="0" fillId="0" fontId="9" numFmtId="174" xfId="0" applyAlignment="1" applyFont="1" applyNumberFormat="1">
      <alignment vertical="center"/>
    </xf>
    <xf borderId="0" fillId="0" fontId="9" numFmtId="0" xfId="0" applyAlignment="1" applyFont="1">
      <alignment horizontal="center" vertical="center"/>
    </xf>
    <xf borderId="3" fillId="0" fontId="7" numFmtId="0" xfId="0" applyAlignment="1" applyBorder="1" applyFont="1">
      <alignment horizontal="left" shrinkToFit="0" vertical="center" wrapText="1"/>
    </xf>
    <xf borderId="2" fillId="0" fontId="7" numFmtId="0" xfId="0" applyAlignment="1" applyBorder="1" applyFont="1">
      <alignment horizontal="center" vertical="center"/>
    </xf>
    <xf borderId="2" fillId="10" fontId="9" numFmtId="0" xfId="0" applyAlignment="1" applyBorder="1" applyFont="1">
      <alignment horizontal="center" vertical="center"/>
    </xf>
    <xf borderId="2" fillId="0" fontId="9" numFmtId="10" xfId="0" applyAlignment="1" applyBorder="1" applyFont="1" applyNumberFormat="1">
      <alignment horizontal="center" vertical="center"/>
    </xf>
    <xf borderId="2" fillId="0" fontId="9" numFmtId="2" xfId="0" applyAlignment="1" applyBorder="1" applyFont="1" applyNumberFormat="1">
      <alignment horizontal="left" shrinkToFit="0" vertical="center" wrapText="1"/>
    </xf>
    <xf borderId="0" fillId="0" fontId="9" numFmtId="10" xfId="0" applyAlignment="1" applyFont="1" applyNumberFormat="1">
      <alignment vertical="center"/>
    </xf>
    <xf borderId="49" fillId="20" fontId="7" numFmtId="0" xfId="0" applyAlignment="1" applyBorder="1" applyFont="1">
      <alignment horizontal="right" vertical="center"/>
    </xf>
    <xf borderId="27" fillId="20" fontId="7" numFmtId="10" xfId="0" applyAlignment="1" applyBorder="1" applyFont="1" applyNumberFormat="1">
      <alignment horizontal="center" vertical="center"/>
    </xf>
    <xf borderId="2" fillId="0" fontId="9" numFmtId="0" xfId="0" applyAlignment="1" applyBorder="1" applyFont="1">
      <alignment shrinkToFit="0" vertical="center" wrapText="1"/>
    </xf>
    <xf borderId="2" fillId="0" fontId="9" numFmtId="0" xfId="0" applyAlignment="1" applyBorder="1" applyFont="1">
      <alignment vertical="center"/>
    </xf>
    <xf borderId="0" fillId="0" fontId="9" numFmtId="2" xfId="0" applyAlignment="1" applyFont="1" applyNumberFormat="1">
      <alignment vertical="center"/>
    </xf>
    <xf borderId="50" fillId="22" fontId="7" numFmtId="0" xfId="0" applyAlignment="1" applyBorder="1" applyFill="1" applyFont="1">
      <alignment horizontal="center" vertical="center"/>
    </xf>
    <xf borderId="2" fillId="22" fontId="7" numFmtId="10" xfId="0" applyAlignment="1" applyBorder="1" applyFont="1" applyNumberFormat="1">
      <alignment vertical="center"/>
    </xf>
    <xf borderId="27" fillId="22" fontId="9" numFmtId="0" xfId="0" applyAlignment="1" applyBorder="1" applyFont="1">
      <alignment vertical="center"/>
    </xf>
    <xf borderId="2" fillId="0" fontId="9" numFmtId="49" xfId="0" applyAlignment="1" applyBorder="1" applyFont="1" applyNumberFormat="1">
      <alignment horizontal="left" vertical="center"/>
    </xf>
    <xf borderId="2" fillId="0" fontId="9" numFmtId="49" xfId="0" applyAlignment="1" applyBorder="1" applyFont="1" applyNumberFormat="1">
      <alignment horizontal="left" shrinkToFit="0" vertical="center" wrapText="1"/>
    </xf>
    <xf borderId="6" fillId="0" fontId="10" numFmtId="0" xfId="0" applyAlignment="1" applyBorder="1" applyFont="1">
      <alignment vertical="center"/>
    </xf>
    <xf borderId="27" fillId="20" fontId="7" numFmtId="4" xfId="0" applyAlignment="1" applyBorder="1" applyFont="1" applyNumberFormat="1">
      <alignment horizontal="center" vertical="center"/>
    </xf>
    <xf borderId="2" fillId="0" fontId="9" numFmtId="0" xfId="0" applyAlignment="1" applyBorder="1" applyFont="1">
      <alignment horizontal="left" shrinkToFit="0" vertical="center" wrapText="1"/>
    </xf>
    <xf borderId="3" fillId="0" fontId="9" numFmtId="49" xfId="0" applyAlignment="1" applyBorder="1" applyFont="1" applyNumberFormat="1">
      <alignment horizontal="left" readingOrder="0" vertical="center"/>
    </xf>
    <xf borderId="3" fillId="0" fontId="11" numFmtId="49" xfId="0" applyAlignment="1" applyBorder="1" applyFont="1" applyNumberFormat="1">
      <alignment horizontal="left" readingOrder="0" shrinkToFit="0" vertical="center" wrapText="1"/>
    </xf>
    <xf borderId="0" fillId="0" fontId="7" numFmtId="0" xfId="0" applyAlignment="1" applyFont="1">
      <alignment horizontal="left" vertical="center"/>
    </xf>
    <xf borderId="0" fillId="0" fontId="7" numFmtId="10" xfId="0" applyAlignment="1" applyFont="1" applyNumberFormat="1">
      <alignment horizontal="center" vertical="center"/>
    </xf>
    <xf borderId="0" fillId="0" fontId="7" numFmtId="4" xfId="0" applyAlignment="1" applyFont="1" applyNumberFormat="1">
      <alignment horizontal="center" vertical="center"/>
    </xf>
    <xf borderId="0" fillId="0" fontId="9" numFmtId="0" xfId="0" applyAlignment="1" applyFont="1">
      <alignment readingOrder="0" vertical="center"/>
    </xf>
    <xf borderId="2" fillId="0" fontId="7" numFmtId="0" xfId="0" applyAlignment="1" applyBorder="1" applyFont="1">
      <alignment vertical="center"/>
    </xf>
    <xf borderId="2" fillId="0" fontId="9" numFmtId="2" xfId="0" applyAlignment="1" applyBorder="1" applyFont="1" applyNumberFormat="1">
      <alignment horizontal="left" shrinkToFit="0" wrapText="1"/>
    </xf>
    <xf borderId="0" fillId="0" fontId="45" numFmtId="9" xfId="0" applyAlignment="1" applyFont="1" applyNumberFormat="1">
      <alignment horizontal="center" vertical="center"/>
    </xf>
    <xf borderId="2" fillId="0" fontId="9" numFmtId="10" xfId="0" applyAlignment="1" applyBorder="1" applyFont="1" applyNumberFormat="1">
      <alignment horizontal="left" shrinkToFit="0" vertical="center" wrapText="1"/>
    </xf>
    <xf borderId="2" fillId="0" fontId="9" numFmtId="2" xfId="0" applyAlignment="1" applyBorder="1" applyFont="1" applyNumberFormat="1">
      <alignment horizontal="left" vertical="center"/>
    </xf>
    <xf borderId="2" fillId="0" fontId="9" numFmtId="2" xfId="0" applyAlignment="1" applyBorder="1" applyFont="1" applyNumberFormat="1">
      <alignment shrinkToFit="0" wrapText="1"/>
    </xf>
    <xf borderId="0" fillId="0" fontId="7" numFmtId="2" xfId="0" applyAlignment="1" applyFont="1" applyNumberFormat="1">
      <alignment horizontal="center" vertical="center"/>
    </xf>
    <xf borderId="25" fillId="0" fontId="11" numFmtId="10" xfId="0" applyAlignment="1" applyBorder="1" applyFont="1" applyNumberFormat="1">
      <alignment horizontal="left" shrinkToFit="0" vertical="center" wrapText="1"/>
    </xf>
    <xf borderId="0" fillId="0" fontId="9" numFmtId="2" xfId="0" applyAlignment="1" applyFont="1" applyNumberFormat="1">
      <alignment horizontal="center" vertical="center"/>
    </xf>
    <xf borderId="0" fillId="0" fontId="9" numFmtId="175" xfId="0" applyAlignment="1" applyFont="1" applyNumberFormat="1">
      <alignment vertical="center"/>
    </xf>
    <xf borderId="2" fillId="10" fontId="9" numFmtId="10" xfId="0" applyAlignment="1" applyBorder="1" applyFont="1" applyNumberFormat="1">
      <alignment horizontal="center" vertical="center"/>
    </xf>
    <xf borderId="2" fillId="0" fontId="9" numFmtId="4" xfId="0" applyAlignment="1" applyBorder="1" applyFont="1" applyNumberFormat="1">
      <alignment horizontal="center" vertical="center"/>
    </xf>
    <xf borderId="3" fillId="20" fontId="7" numFmtId="0" xfId="0" applyAlignment="1" applyBorder="1" applyFont="1">
      <alignment horizontal="right" vertical="center"/>
    </xf>
    <xf borderId="29" fillId="20" fontId="7" numFmtId="10" xfId="0" applyAlignment="1" applyBorder="1" applyFont="1" applyNumberFormat="1">
      <alignment horizontal="center" vertical="center"/>
    </xf>
    <xf borderId="30" fillId="20" fontId="7" numFmtId="4" xfId="0" applyAlignment="1" applyBorder="1" applyFont="1" applyNumberFormat="1">
      <alignment horizontal="center" vertical="center"/>
    </xf>
    <xf borderId="2" fillId="0" fontId="9" numFmtId="4" xfId="0" applyAlignment="1" applyBorder="1" applyFont="1" applyNumberFormat="1">
      <alignment horizontal="left" vertical="center"/>
    </xf>
    <xf borderId="0" fillId="0" fontId="46" numFmtId="0" xfId="0" applyAlignment="1" applyFont="1">
      <alignment vertical="center"/>
    </xf>
    <xf borderId="0" fillId="0" fontId="46" numFmtId="174" xfId="0" applyAlignment="1" applyFont="1" applyNumberFormat="1">
      <alignment vertical="center"/>
    </xf>
    <xf borderId="51" fillId="20" fontId="7" numFmtId="0" xfId="0" applyAlignment="1" applyBorder="1" applyFont="1">
      <alignment horizontal="right" vertical="center"/>
    </xf>
    <xf borderId="0" fillId="0" fontId="7" numFmtId="0" xfId="0" applyAlignment="1" applyFont="1">
      <alignment vertical="center"/>
    </xf>
    <xf borderId="49" fillId="10" fontId="7" numFmtId="0" xfId="0" applyAlignment="1" applyBorder="1" applyFont="1">
      <alignment horizontal="center" vertical="center"/>
    </xf>
    <xf borderId="3" fillId="0" fontId="7" numFmtId="0" xfId="0" applyAlignment="1" applyBorder="1" applyFont="1">
      <alignment horizontal="center" vertical="center"/>
    </xf>
    <xf borderId="2" fillId="0" fontId="7" numFmtId="10" xfId="0" applyAlignment="1" applyBorder="1" applyFont="1" applyNumberFormat="1">
      <alignment horizontal="center" vertical="center"/>
    </xf>
    <xf borderId="0" fillId="0" fontId="9" numFmtId="4" xfId="0" applyAlignment="1" applyFont="1" applyNumberFormat="1">
      <alignment vertical="center"/>
    </xf>
    <xf borderId="12" fillId="0" fontId="9" numFmtId="0" xfId="0" applyAlignment="1" applyBorder="1" applyFont="1">
      <alignment horizontal="center" vertical="center"/>
    </xf>
    <xf borderId="12" fillId="0" fontId="9" numFmtId="2" xfId="0" applyAlignment="1" applyBorder="1" applyFont="1" applyNumberFormat="1">
      <alignment horizontal="center" vertical="center"/>
    </xf>
    <xf borderId="0" fillId="0" fontId="9" numFmtId="9" xfId="0" applyAlignment="1" applyFont="1" applyNumberFormat="1">
      <alignment vertical="center"/>
    </xf>
    <xf borderId="33" fillId="22" fontId="7" numFmtId="0" xfId="0" applyAlignment="1" applyBorder="1" applyFont="1">
      <alignment horizontal="left" vertical="center"/>
    </xf>
    <xf borderId="38" fillId="6" fontId="7" numFmtId="10" xfId="0" applyAlignment="1" applyBorder="1" applyFont="1" applyNumberFormat="1">
      <alignment horizontal="center" vertic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26" Type="http://customschemas.google.com/relationships/workbookmetadata" Target="metadata"/><Relationship Id="rId25" Type="http://schemas.openxmlformats.org/officeDocument/2006/relationships/externalLink" Target="externalLinks/externalLink1.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200025</xdr:colOff>
      <xdr:row>6</xdr:row>
      <xdr:rowOff>47625</xdr:rowOff>
    </xdr:from>
    <xdr:ext cx="2057400" cy="809625"/>
    <xdr:pic>
      <xdr:nvPicPr>
        <xdr:cNvPr descr="Z:\REAL JG SERVIÇOS\@Licitação\ASSINATURA DIGITAL\Assinatura Flávia Macena.jpg"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idor\comercial\Meus%20documentos\Licita&#231;&#245;es\04-06-23%20-%20Supremo%20Tribunal%20Federal%20-%20CV%2004-2004\Planilhas%20Propostas%20-%20STF%2004-2004%20zerada.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1"/>
      <sheetName val="P2"/>
      <sheetName val="P3"/>
      <sheetName val="P4"/>
      <sheetName val="P5"/>
      <sheetName val="Anexo I"/>
      <sheetName val="Anexo-IIb"/>
      <sheetName val="A-II"/>
      <sheetName val="A-III"/>
      <sheetName val="A-IV"/>
      <sheetName val="A-V"/>
      <sheetName val="Unif"/>
      <sheetName val="Transp"/>
      <sheetName val="Alim"/>
      <sheetName val="Anexo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1.xml"/><Relationship Id="rId3"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40" Type="http://schemas.openxmlformats.org/officeDocument/2006/relationships/hyperlink" Target="https://www.amazon.com.br/Lixeira-Copos-Descart%C3%A1veis-Duplos-200ml/dp/B08F2W94DD/ref=asc_df_B08F2W94DD/?tag=googleshopp00-20&amp;linkCode=df0&amp;hvadid=379712909898&amp;hvpos=&amp;hvnetw=g&amp;hvrand=10079311483287311658&amp;hvpone=&amp;hvptwo=&amp;hvqmt=&amp;hvdev=c&amp;hvdvcmdl=&amp;hvlocint=&amp;hvlocphy=1001541&amp;hvtargid=pla-948783041700&amp;psc=1" TargetMode="External"/><Relationship Id="rId190" Type="http://schemas.openxmlformats.org/officeDocument/2006/relationships/hyperlink" Target="https://www.amazon.com.br/Jogo-com-Ta%C3%A7as-Classico-Casambiente/dp/B0932JWQBC/ref=asc_df_B0932JWQBC/?tag=googleshopp00-20&amp;linkCode=df0&amp;hvadid=379685432142&amp;hvpos=&amp;hvnetw=g&amp;hvrand=9481283452988373317&amp;hvpone=&amp;hvptwo=&amp;hvqmt=&amp;hvdev=c&amp;hvdvcmdl=&amp;hvlocint=&amp;hvlocphy=1001541&amp;hvtargid=pla-1471641898516&amp;psc=1" TargetMode="External"/><Relationship Id="rId42" Type="http://schemas.openxmlformats.org/officeDocument/2006/relationships/hyperlink" Target="https://shopee.com.br/product/316557325/9173320489?gclid=Cj0KCQiAw8OeBhCeARIsAGxWtUzhhDOvGUBHKuwsRo7H_9SPmhUN0gk42jwDFORjaYcQeyAfCf9wNN8aAl12EALw_wcB" TargetMode="External"/><Relationship Id="rId41" Type="http://schemas.openxmlformats.org/officeDocument/2006/relationships/hyperlink" Target="https://produto.mercadolivre.com.br/MLB-1363468732-dispensador-copos-inox-lixeira-dupla-para-descartavel-agua-_JM?matt_tool=39836615&amp;matt_word=&amp;matt_source=google&amp;matt_campaign_id=14302215594&amp;matt_ad_group_id=137496895847&amp;matt_match_type=&amp;matt_network=g&amp;matt_device=c&amp;matt_creative=584125573089&amp;matt_keyword=&amp;matt_ad_position=&amp;matt_ad_type=pla&amp;matt_merchant_id=144603067&amp;matt_product_id=MLB1363468732&amp;matt_product_partition_id=1816081366522&amp;matt_target_id=aud-1455715532829:pla-1816081366522&amp;gclid=Cj0KCQiAw8OeBhCeARIsAGxWtUw-3pAFOCrz8DNwMRFMAhyE7VT0wZ_Bn7wgt2dfQobW3W1KbssHx8UaApO6EALw_wcB" TargetMode="External"/><Relationship Id="rId44" Type="http://schemas.openxmlformats.org/officeDocument/2006/relationships/hyperlink" Target="https://www.amazon.com.br/Lixeira-coletora-plasticos-simples-PapaCopo/dp/B08WYDSKFX/ref=asc_df_B08WYDSKFX/?tag=googleshopp00-20&amp;linkCode=df0&amp;hvadid=379712909898&amp;hvpos=&amp;hvnetw=g&amp;hvrand=2596522844729671425&amp;hvpone=&amp;hvptwo=&amp;hvqmt=&amp;hvdev=c&amp;hvdvcmdl=&amp;hvlocint=&amp;hvlocphy=1001541&amp;hvtargid=pla-1462329680607&amp;psc=1" TargetMode="External"/><Relationship Id="rId194" Type="http://schemas.openxmlformats.org/officeDocument/2006/relationships/hyperlink" Target="https://www.amazon.com.br/Bohemia-Conjunto-Ta%C3%A7as-Bordeaux-Transparente/dp/B076QMQYZN/ref=asc_df_B076QMQYZN/?tag=googleshopp00-20&amp;linkCode=df0&amp;hvadid=379685432142&amp;hvpos=&amp;hvnetw=g&amp;hvrand=11636978146414816633&amp;hvpone=&amp;hvptwo=&amp;hvqmt=&amp;hvdev=c&amp;hvdvcmdl=&amp;hvlocint=&amp;hvlocphy=1001541&amp;hvtargid=pla-852076036490&amp;psc=1" TargetMode="External"/><Relationship Id="rId43" Type="http://schemas.openxmlformats.org/officeDocument/2006/relationships/hyperlink" Target="https://produto.mercadolivre.com.br/MLB-2626269804-lixeira-copo-cafe-descartavel-dispenser-tubo-50ml-papacopo-_JM?matt_tool=71406470&amp;matt_word=&amp;matt_source=google&amp;matt_campaign_id=14302215573&amp;matt_ad_group_id=134553711588&amp;matt_match_type=&amp;matt_network=g&amp;matt_device=c&amp;matt_creative=539425529659&amp;matt_keyword=&amp;matt_ad_position=&amp;matt_ad_type=pla&amp;matt_merchant_id=565501545&amp;matt_product_id=MLB2626269804&amp;matt_product_partition_id=1800928019753&amp;matt_target_id=aud-1454065850347:pla-1800928019753&amp;gclid=Cj0KCQiAw8OeBhCeARIsAGxWtUztxSEFJpdBVPEs2L-fNhMvDypmbOU-9ultX6ZwBM9M2Hj7Tv0afWUaAhPmEALw_wcB" TargetMode="External"/><Relationship Id="rId193" Type="http://schemas.openxmlformats.org/officeDocument/2006/relationships/hyperlink" Target="https://www.amazon.com.br/Ta%C3%A7as-Vinho-Barone-Nadir-Figueiredo/dp/B0778Y6DGY/ref=asc_df_B0778Y6DGY/?tag=googleshopp00-20&amp;linkCode=df0&amp;hvadid=379727340619&amp;hvpos=&amp;hvnetw=g&amp;hvrand=11636978146414816633&amp;hvpone=&amp;hvptwo=&amp;hvqmt=&amp;hvdev=c&amp;hvdvcmdl=&amp;hvlocint=&amp;hvlocphy=1001541&amp;hvtargid=pla-978240984644&amp;psc=1" TargetMode="External"/><Relationship Id="rId46" Type="http://schemas.openxmlformats.org/officeDocument/2006/relationships/hyperlink" Target="https://www.dentalcremer.com.br/lixeira-coletora-de-copos-nobre-700725.html?gclid=Cj0KCQiA8t2eBhDeARIsAAVEga2BXbz0D95fBkUnj7tyVnJMIvCUegOGfNP10ByN-BgBernPpc1zHbIaAvjOEALw_wcB" TargetMode="External"/><Relationship Id="rId192" Type="http://schemas.openxmlformats.org/officeDocument/2006/relationships/hyperlink" Target="https://www.amazon.com.br/Jogo-Ta%C3%A7as-para-Lotus-300ml/dp/B08FTHQNP3/ref=asc_df_B08FTHQNP3/?tag=googleshopp00-20&amp;linkCode=df0&amp;hvadid=379815326540&amp;hvpos=&amp;hvnetw=g&amp;hvrand=2590263943203069235&amp;hvpone=&amp;hvptwo=&amp;hvqmt=&amp;hvdev=c&amp;hvdvcmdl=&amp;hvlocint=&amp;hvlocphy=1001541&amp;hvtargid=pla-1031108039417&amp;psc=1" TargetMode="External"/><Relationship Id="rId45" Type="http://schemas.openxmlformats.org/officeDocument/2006/relationships/hyperlink" Target="https://produto.mercadolivre.com.br/MLB-2608186687-lixeira-dispenser-coletor-copo-descartavel-de-agua-150-200ml-_JM?matt_tool=14804773&amp;matt_word=&amp;matt_source=google&amp;matt_campaign_id=14302215543&amp;matt_ad_group_id=134553705348&amp;matt_match_type=&amp;matt_network=g&amp;matt_device=c&amp;matt_creative=539425529185&amp;matt_keyword=&amp;matt_ad_position=&amp;matt_ad_type=pla&amp;matt_merchant_id=139745190&amp;matt_product_id=MLB2608186687&amp;matt_product_partition_id=1802634062617&amp;matt_target_id=pla-1802634062617&amp;gclid=Cj0KCQiA8t2eBhDeARIsAAVEga1tZdU46SjLNF4-X9zwoLsmFmm_RSEDwRi32Tr03mZTcGZBr0ip8E4aAvlvEALw_wcB" TargetMode="External"/><Relationship Id="rId191" Type="http://schemas.openxmlformats.org/officeDocument/2006/relationships/hyperlink" Target="https://www.amazon.com.br/Conjunto-Ta%C3%A7as-Luminn-16-5-Casambiente/dp/B08DL8C7RF/ref=asc_df_B08DL8C7RF/?tag=googleshopp00-20&amp;linkCode=df0&amp;hvadid=379816283000&amp;hvpos=&amp;hvnetw=g&amp;hvrand=9481283452988373317&amp;hvpone=&amp;hvptwo=&amp;hvqmt=&amp;hvdev=c&amp;hvdvcmdl=&amp;hvlocint=&amp;hvlocphy=1001541&amp;hvtargid=pla-1650937989730&amp;psc=1" TargetMode="External"/><Relationship Id="rId48" Type="http://schemas.openxmlformats.org/officeDocument/2006/relationships/hyperlink" Target="https://www.lebiscuit.com.br/prato-fundo-schmidt-prisma-porc-24cm-5100152/p?idsku=291490837&amp;utm_source=google&amp;utm_medium=cpc&amp;utm_campaign=GOOGLE-PMAX_ECM_CONV_REGIAO-BC&amp;utm_content=NA_&amp;utm_term=INT_BR_GEOLOCALIZADAS&amp;utm_source_platform=&amp;utm_creative_format=NA&amp;utm_marketing_tatic=INT&amp;gclid=Cj0KCQiAic6eBhCoARIsANlox87BF_Oy2SSLmO7boVrHo7FxEAH9mfnusMP-mlYzHkryu260sNyucEAaAnCGEALw_wcB" TargetMode="External"/><Relationship Id="rId187" Type="http://schemas.openxmlformats.org/officeDocument/2006/relationships/hyperlink" Target="https://www.submarino.com.br/produto/3292990463?opn=XMLGOOGLE&amp;offerId=60bfb9490fff249a32d532ef" TargetMode="External"/><Relationship Id="rId47" Type="http://schemas.openxmlformats.org/officeDocument/2006/relationships/hyperlink" Target="https://produto.mercadolivre.com.br/MLB-1363727088-lixeira-para-copos-descartaveis-dispensador-pvc-agua-200ml-_JM?matt_tool=14804773&amp;matt_word=&amp;matt_source=google&amp;matt_campaign_id=14302215543&amp;matt_ad_group_id=134553705348&amp;matt_match_type=&amp;matt_network=g&amp;matt_device=c&amp;matt_creative=539425529185&amp;matt_keyword=&amp;matt_ad_position=&amp;matt_ad_type=pla&amp;matt_merchant_id=144603067&amp;matt_product_id=MLB1363727088&amp;matt_product_partition_id=1817804842775&amp;matt_target_id=pla-1817804842775&amp;gclid=Cj0KCQiA8t2eBhDeARIsAAVEga1k4nriqaT72MAZJXgM7j19HZQtOZ5VbKW-RmTanxt1BRJeJNQAk_saAppmEALw_wcB" TargetMode="External"/><Relationship Id="rId186" Type="http://schemas.openxmlformats.org/officeDocument/2006/relationships/hyperlink" Target="https://www.amazon.com.br/Conjunto-Inoxid%C3%A1vel-Completa-Funcional-Multiuso/dp/B09BBKG7R3/ref=asc_df_B09BBKG7R3/?tag=googleshopp00-20&amp;linkCode=df0&amp;hvadid=379792727018&amp;hvpos=&amp;hvnetw=g&amp;hvrand=8568966119472655576&amp;hvpone=&amp;hvptwo=&amp;hvqmt=&amp;hvdev=c&amp;hvdvcmdl=&amp;hvlocint=&amp;hvlocphy=1001541&amp;hvtargid=pla-1742490639255&amp;psc=1" TargetMode="External"/><Relationship Id="rId185" Type="http://schemas.openxmlformats.org/officeDocument/2006/relationships/hyperlink" Target="https://www.casasbahia.com.br/conjunto-05-bowls-tigelas-em-aco-inoxidavel-prata-cozinha-completa-funcional-multiuso-1531405206/p/1531405206?utm_medium=Cpc&amp;utm_source=GP_PLA&amp;IdSku=1531405206&amp;idLojista=89146&amp;tipoLojista=3P&amp;&amp;utm_campaign=3p_gg_pmax_tudo&amp;gclid=Cj0KCQiA8t2eBhDeARIsAAVEga1Lx4qiWAc_FJds5G_f3xMwdrPix9uqAsTa7clP0g_M_x7yB2MsGsUaAkvuEALw_wcB&amp;gclsrc=aw.ds" TargetMode="External"/><Relationship Id="rId49" Type="http://schemas.openxmlformats.org/officeDocument/2006/relationships/hyperlink" Target="https://produto.mercadolivre.com.br/MLB-2221214775-prato-fundo-24cm-porcelana-schmidt-mod-prisma-_JM?matt_tool=67889828&amp;matt_word=&amp;matt_source=google&amp;matt_campaign_id=14302215537&amp;matt_ad_group_id=134553703348&amp;matt_match_type=&amp;matt_network=g&amp;matt_device=c&amp;matt_creative=539425529026&amp;matt_keyword=&amp;matt_ad_position=&amp;matt_ad_type=pla&amp;matt_merchant_id=295516120&amp;matt_product_id=MLB2221214775&amp;matt_product_partition_id=1818313865440&amp;matt_target_id=aud-1454065849627:pla-1818313865440&amp;gclid=Cj0KCQiAic6eBhCoARIsANlox86fzfvhCDbAE9oWGAQ5dYy_oHA9BQuZKTsiyXjQTlKWCJd-CiQyUDMaAlifEALw_wcB" TargetMode="External"/><Relationship Id="rId184" Type="http://schemas.openxmlformats.org/officeDocument/2006/relationships/hyperlink" Target="https://www.magazineluiza.com.br/conjunto-05-bowls-tigelas-em-aco-inoxidavel-prata-cozinha-completa-funcional-multiuso-yazi/p/kc06j5574d/ud/udbw/?&amp;seller_id=venicci3&amp;utm_source=google&amp;utm_medium=pla&amp;utm_campaign=&amp;partner_id=70403&amp;gclid=Cj0KCQiA8t2eBhDeARIsAAVEga27tdeKpuBHREIVT-hoUgcVWyC8wxxuRX8Dm50sd5X6E_wtkZJu6roaAtcwEALw_wcB&amp;gclsrc=aw.ds" TargetMode="External"/><Relationship Id="rId189" Type="http://schemas.openxmlformats.org/officeDocument/2006/relationships/hyperlink" Target="https://www.amazon.com.br/Escumadeira-Mimo-Style-ASA3-Prata/dp/B076JHQHP2/ref=asc_df_B076JHQHP2/?tag=googleshopp00-20&amp;linkCode=df0&amp;hvadid=379805758976&amp;hvpos=&amp;hvnetw=g&amp;hvrand=5730624330550771826&amp;hvpone=&amp;hvptwo=&amp;hvqmt=&amp;hvdev=c&amp;hvdvcmdl=&amp;hvlocint=&amp;hvlocphy=1001541&amp;hvtargid=pla-895921915640&amp;psc=1" TargetMode="External"/><Relationship Id="rId188" Type="http://schemas.openxmlformats.org/officeDocument/2006/relationships/hyperlink" Target="https://shopee.com.br/product/455645032/19939979147" TargetMode="External"/><Relationship Id="rId31" Type="http://schemas.openxmlformats.org/officeDocument/2006/relationships/hyperlink" Target="https://www.utifacil.com.br/jarra-c-medidas-inox?utm_source=Site&amp;utm_medium=GoogleMerchant&amp;utm_campaign=GoogleMerchant" TargetMode="External"/><Relationship Id="rId30" Type="http://schemas.openxmlformats.org/officeDocument/2006/relationships/hyperlink" Target="https://www.ferreiracosta.com/Produto/452655/jarra-de-vidro-toscana-2l-inga?srsltid=Ad5pg_GshJDlg-zlDqHElL8ICURKC6zdgIMUWKED5hC0SKlr14VgTqdT8ZQ&amp;region_id=222222" TargetMode="External"/><Relationship Id="rId33" Type="http://schemas.openxmlformats.org/officeDocument/2006/relationships/hyperlink" Target="https://www.amazon.com.br/Mimo-Style-AF20026-Leiteira-Inox/dp/B08B67RXB1/ref=asc_df_B08B67RXB1/?tag=googleshopp00-20&amp;linkCode=df0&amp;hvadid=379685432325&amp;hvpos=&amp;hvnetw=g&amp;hvrand=1426852470775434050&amp;hvpone=&amp;hvptwo=&amp;hvqmt=&amp;hvdev=c&amp;hvdvcmdl=&amp;hvlocint=&amp;hvlocphy=1001541&amp;hvtargid=pla-1456963841479&amp;psc=1" TargetMode="External"/><Relationship Id="rId183" Type="http://schemas.openxmlformats.org/officeDocument/2006/relationships/hyperlink" Target="https://www.americanas.com.br/produto/110949217?epar=bp_pl_00_go_ep_d_9105_1p&amp;opn=YSMESP&amp;WT.srch=1&amp;offerId=5beab55f172743a0f5ff3fa0&amp;gclsrc=aw.ds&amp;gclid=Cj0KCQiA8t2eBhDeARIsAAVEga1GHw8DCl4fVK0l67b6VeFfGXMFrgJCpQHnGP_uNuLeb7K9flW58ecaAhAaEALw_wcB&amp;voltagem=BIVOLT&amp;condition=NEW" TargetMode="External"/><Relationship Id="rId32" Type="http://schemas.openxmlformats.org/officeDocument/2006/relationships/hyperlink" Target="https://www.dubaimagazine.com.br/utensilio-para-casa/leiteira-com-tampa-em-aco-inox-luxo-1l-bule-cafe-cozinha?gclid=CjwKCAiAoL6eBhA3EiwAXDom5thseoBSqn7qXLVgVW6ZDu0uHiXEYt0UUpsUQLyIRQ53L9wS9Jwd3BoCWjsQAvD_BwE" TargetMode="External"/><Relationship Id="rId182" Type="http://schemas.openxmlformats.org/officeDocument/2006/relationships/hyperlink" Target="https://www.casasbahia.com.br/extrator-de-frutas-mondial-premium-turbo-preto-e-10-1514888785/p/1514888785?utm_medium=Cpc&amp;utm_source=GP_PLA&amp;IdSku=1514888785&amp;idLojista=12161&amp;tipoLojista=3P&amp;&amp;utm_campaign=3p_gg_pmax_elpo&amp;gclid=Cj0KCQiA8t2eBhDeARIsAAVEga2DWU1sduyOJCBzBTxRFQvW3XL_Hn8ULofZoPWjxrKHH1wcexC63w0aAjKZEALw_wcB&amp;gclsrc=aw.ds" TargetMode="External"/><Relationship Id="rId35" Type="http://schemas.openxmlformats.org/officeDocument/2006/relationships/hyperlink" Target="https://www.amazon.com.br/Porta-Descartavel-Suporte-Dispenser-200ml/dp/B08D4P769S/ref=asc_df_B08D4P769S/?tag=googleshopp00-20&amp;linkCode=df0&amp;hvadid=379706564866&amp;hvpos=&amp;hvnetw=g&amp;hvrand=14724037160690878608&amp;hvpone=&amp;hvptwo=&amp;hvqmt=&amp;hvdev=c&amp;hvdvcmdl=&amp;hvlocint=&amp;hvlocphy=1001541&amp;hvtargid=pla-1626468749713&amp;psc=1" TargetMode="External"/><Relationship Id="rId181" Type="http://schemas.openxmlformats.org/officeDocument/2006/relationships/hyperlink" Target="https://www.fastshop.com.br/web/p/d/3001049068_PRD/extrator-de-frutas-mondial-premium-turbo-preto-bivolt-e-10-3001049068prd?partner=parceiro-google&amp;partner=parceiro-google&amp;cm_mmc=xml_google-_-nd-_-UTILIDADES_DOMESTICAS%3EESPREMEDOR_E_CENTRIFUGA%3EESPREMEDOR-_-3001049069&amp;cm_mmc=cpc_Google-_--SP_MAX_CAT_UT_ESTRAT_O2-nd&amp;gclid=Cj0KCQiA8t2eBhDeARIsAAVEga3hec9xvB4TXRfwoApEKotnzrybP7WUC9-OqowFO8hgMNEDP46hXdIaAtiOEALw_wcB" TargetMode="External"/><Relationship Id="rId34" Type="http://schemas.openxmlformats.org/officeDocument/2006/relationships/hyperlink" Target="https://shopee.com.br/product/292692251/4348826202?gclid=Cj0KCQiAw8OeBhCeARIsAGxWtUwdrElSPlUKv3hEd-o-zJgjQAUMzj_MWR6Pvo1QYXdrTXYax83jL9gaAkKkEALw_wcB" TargetMode="External"/><Relationship Id="rId180" Type="http://schemas.openxmlformats.org/officeDocument/2006/relationships/hyperlink" Target="https://www.amazon.com.br/Liquidificador-Philco-Ph900-103102017-BRITANIA-PORTATEIS/dp/B076BB8J7Z/ref=asc_df_B076BB8J7Z/?tag=googleshopp00-20&amp;linkCode=df0&amp;hvadid=379727342281&amp;hvpos=&amp;hvnetw=g&amp;hvrand=5428748177215232598&amp;hvpone=&amp;hvptwo=&amp;hvqmt=&amp;hvdev=c&amp;hvdvcmdl=&amp;hvlocint=&amp;hvlocphy=1001541&amp;hvtargid=pla-810821878969&amp;psc=1" TargetMode="External"/><Relationship Id="rId37" Type="http://schemas.openxmlformats.org/officeDocument/2006/relationships/hyperlink" Target="https://www.amazon.com.br/Porta-Copo-Descartavel-Suporte-Dispenser/dp/B08D4M3HWM/ref=asc_df_B08D4M3HWM/?tag=googleshopp00-20&amp;linkCode=df0&amp;hvadid=379706564866&amp;hvpos=&amp;hvnetw=g&amp;hvrand=9341485426176392495&amp;hvpone=&amp;hvptwo=&amp;hvqmt=&amp;hvdev=c&amp;hvdvcmdl=&amp;hvlocint=&amp;hvlocphy=1001541&amp;hvtargid=pla-1641056697573&amp;psc=1" TargetMode="External"/><Relationship Id="rId176" Type="http://schemas.openxmlformats.org/officeDocument/2006/relationships/hyperlink" Target="https://www.amazon.com.br/Batedeira-Planet%C3%A1ria-Velocidades-Mondial-BP-03-B/dp/B07WGHXCJX/ref=asc_df_B07WGHXCJX/?tag=googleshopp00-20&amp;linkCode=df0&amp;hvadid=379816330550&amp;hvpos=&amp;hvnetw=g&amp;hvrand=9673789853098875032&amp;hvpone=&amp;hvptwo=&amp;hvqmt=&amp;hvdev=c&amp;hvdvcmdl=&amp;hvlocint=&amp;hvlocphy=1001541&amp;hvtargid=pla-876957164104&amp;psc=1" TargetMode="External"/><Relationship Id="rId36" Type="http://schemas.openxmlformats.org/officeDocument/2006/relationships/hyperlink" Target="https://www.madeiramadeira.com.br/dispenser-redondo-inox-cafe-50ml-169438185.html?origem=pla-169438185&amp;utm_source=google&amp;utm_medium=cpc&amp;utm_content=dispensers-de-alcool-5540&amp;utm_term=&amp;utm_id=17817035511&amp;gclid=Cj0KCQiAw8OeBhCeARIsAGxWtUxIHCfBhTQRlckCxOeqbrTm4sctAUa6mG5jLsdUpXGx9LtsD4_y2VAaAsQ1EALw_wcB" TargetMode="External"/><Relationship Id="rId175" Type="http://schemas.openxmlformats.org/officeDocument/2006/relationships/hyperlink" Target="https://www.amazon.com.br/Batedeira-Velocidades-sistema-autogiro-Elgin/dp/B09GQYVRFS/ref=asc_df_B09GQYVRFS/?tag=googleshopp00-20&amp;linkCode=df0&amp;hvadid=558994896212&amp;hvpos=&amp;hvnetw=g&amp;hvrand=9673789853098875032&amp;hvpone=&amp;hvptwo=&amp;hvqmt=&amp;hvdev=c&amp;hvdvcmdl=&amp;hvlocint=&amp;hvlocphy=1001541&amp;hvtargid=pla-1643424940011&amp;psc=1" TargetMode="External"/><Relationship Id="rId39" Type="http://schemas.openxmlformats.org/officeDocument/2006/relationships/hyperlink" Target="https://www.amazon.com.br/Lixeira-Inox-Para-Copos-Descart%C3%A1veis/dp/B07YQB4ZT9/ref=asc_df_B07YQB4ZT9/?tag=googleshopp00-20&amp;linkCode=df0&amp;hvadid=379708204734&amp;hvpos=&amp;hvnetw=g&amp;hvrand=11996097384031711843&amp;hvpone=&amp;hvptwo=&amp;hvqmt=&amp;hvdev=c&amp;hvdvcmdl=&amp;hvlocint=&amp;hvlocphy=1001541&amp;hvtargid=pla-945633525029&amp;psc=1" TargetMode="External"/><Relationship Id="rId174" Type="http://schemas.openxmlformats.org/officeDocument/2006/relationships/hyperlink" Target="https://www.leroymerlin.com.br/fritadeira-sem-oleo-super-light-fryer-cadence-frt550-110v_1566968209" TargetMode="External"/><Relationship Id="rId38" Type="http://schemas.openxmlformats.org/officeDocument/2006/relationships/hyperlink" Target="https://produto.mercadolivre.com.br/MLB-1521290644-porta-copo-descartavel-suporte-inox-50ml-cafe-dispenser-_JM?matt_tool=14804773&amp;matt_word=&amp;matt_source=google&amp;matt_campaign_id=14302215543&amp;matt_ad_group_id=134553705348&amp;matt_match_type=&amp;matt_network=g&amp;matt_device=c&amp;matt_creative=539425529185&amp;matt_keyword=&amp;matt_ad_position=&amp;matt_ad_type=pla&amp;matt_merchant_id=141995803&amp;matt_product_id=MLB1521290644&amp;matt_product_partition_id=1817804842775&amp;matt_target_id=aud-1454065849627:pla-1817804842775&amp;gclid=Cj0KCQiAw8OeBhCeARIsAGxWtUzS7gZovcMcNEKjmfNkb7ctIPS0IzOPZB5DfaDzS7fFKoCay-YtAeAaAp6DEALw_wcB" TargetMode="External"/><Relationship Id="rId173" Type="http://schemas.openxmlformats.org/officeDocument/2006/relationships/hyperlink" Target="https://www.casasbahia.com.br/fritadeira-eletrica-sem-oleo-air-fryer-oster-ofrt400-4l-preta-55052503/p/55052504?utm_medium=cpc&amp;utm_source=GP_PLA&amp;IdSku=55052504&amp;idLojista=10037&amp;tipoLojista=1P&amp;&amp;utm_campaign=gg_pmax_core_elpo_apostas&amp;gclid=Cj0KCQiA8t2eBhDeARIsAAVEga3flBMS76Fqh3a5sgwYVmlV8salweVId0NvqQbvGgfKwLgmTW1-AdQaAsyKEALw_wcB&amp;gclsrc=aw.ds" TargetMode="External"/><Relationship Id="rId179" Type="http://schemas.openxmlformats.org/officeDocument/2006/relationships/hyperlink" Target="https://www.amazon.com.br/Liquidificador-Turbo-Black-L-1100-BI/dp/B08FF5NRVR/ref=asc_df_B08FF5NRVR/?tag=googleshopp00-20&amp;linkCode=df0&amp;hvadid=457277241281&amp;hvpos=&amp;hvnetw=g&amp;hvrand=5428748177215232598&amp;hvpone=&amp;hvptwo=&amp;hvqmt=&amp;hvdev=c&amp;hvdvcmdl=&amp;hvlocint=&amp;hvlocphy=1001541&amp;hvtargid=pla-1285462575066&amp;psc=1" TargetMode="External"/><Relationship Id="rId178" Type="http://schemas.openxmlformats.org/officeDocument/2006/relationships/hyperlink" Target="https://www.amazon.com.br/LIQ-PHILCO-PLQ950-900W-FILTRO/dp/B07NCZQ8QL/ref=asc_df_B07NCZQ8QL/?tag=googleshopp00-20&amp;linkCode=df0&amp;hvadid=557926986208&amp;hvpos=&amp;hvnetw=g&amp;hvrand=5428748177215232598&amp;hvpone=&amp;hvptwo=&amp;hvqmt=&amp;hvdev=c&amp;hvdvcmdl=&amp;hvlocint=&amp;hvlocphy=1001541&amp;hvtargid=pla-1644130055731&amp;psc=1" TargetMode="External"/><Relationship Id="rId177" Type="http://schemas.openxmlformats.org/officeDocument/2006/relationships/hyperlink" Target="https://www.amazon.com.br/Batedeira-Planet%C3%A1ria-Oster-Black-OBAT630/dp/B09TTNB45B/ref=asc_df_B09TTNB45B/?tag=googleshopp00-20&amp;linkCode=df0&amp;hvadid=555495720867&amp;hvpos=&amp;hvnetw=g&amp;hvrand=9673789853098875032&amp;hvpone=&amp;hvptwo=&amp;hvqmt=&amp;hvdev=c&amp;hvdvcmdl=&amp;hvlocint=&amp;hvlocphy=1001541&amp;hvtargid=pla-1682320521101&amp;psc=1" TargetMode="External"/><Relationship Id="rId20" Type="http://schemas.openxmlformats.org/officeDocument/2006/relationships/hyperlink" Target="https://www.amazon.com.br/Colher-para-Arroz-Pacific-Inox/dp/B076M7GM8K/ref=asc_df_B076M7GM8K/?tag=googleshopp00-20&amp;linkCode=df0&amp;hvadid=379727341882&amp;hvpos=&amp;hvnetw=g&amp;hvrand=8685179892298353665&amp;hvpone=&amp;hvptwo=&amp;hvqmt=&amp;hvdev=c&amp;hvdvcmdl=&amp;hvlocint=&amp;hvlocphy=1001541&amp;hvtargid=pla-981728072535&amp;psc=1" TargetMode="External"/><Relationship Id="rId22" Type="http://schemas.openxmlformats.org/officeDocument/2006/relationships/hyperlink" Target="https://loja.nadir.com.br/jogo-de-copos-sm-firenze-long-drink-360ml-com-6-pecas?gclid=Cj0KCQiA_bieBhDSARIsADU4zLd4DN6HGu_ow9wV7G7-7fwUsmM1ld8YMpmF1DQmWf3_ONGd5Xhkw10aAkKmEALw_wcB" TargetMode="External"/><Relationship Id="rId21" Type="http://schemas.openxmlformats.org/officeDocument/2006/relationships/hyperlink" Target="https://www.compracerta.com.br/jogo-de-copos-sm-firenze-long-drink-com-6-pecas-2092756/p?idsku=326108244&amp;utmi_pc=10102091" TargetMode="External"/><Relationship Id="rId24" Type="http://schemas.openxmlformats.org/officeDocument/2006/relationships/hyperlink" Target="https://www.magazineluiza.com.br/copo-tubo-300ml-brooklyn-sm/p/kd3626776h/ud/coco/?&amp;seller_id=balaroti&amp;utm_source=google&amp;utm_medium=pla&amp;utm_campaign=&amp;partner_id=68055&amp;gclid=CjwKCAiAoL6eBhA3EiwAXDom5ilftMMvCMF6U1otk3n_uuBi8B2i-81uyIM0oekb-N41jvahDK225hoCF0kQAvD_BwE&amp;gclsrc=aw.ds" TargetMode="External"/><Relationship Id="rId23" Type="http://schemas.openxmlformats.org/officeDocument/2006/relationships/hyperlink" Target="https://www.lojadochefutilidades.com.br/copo-brooklyn-tubo-300ml-j258-nadir/p?utm_source=google&amp;utm_medium=cpc&amp;utm_campaign=performance_max&amp;gclid=CjwKCAiAoL6eBhA3EiwAXDom5qYZRZIcvfhAjrBPqHTqxaYssTz7YqPRamVSz99Ye84cKnJiSKuzWBoCMHcQAvD_BwE" TargetMode="External"/><Relationship Id="rId26" Type="http://schemas.openxmlformats.org/officeDocument/2006/relationships/hyperlink" Target="https://www.bbrdistribuidora.com.br/MLB-2665585159-copo-bar-long-drink-340ml-24-pecas-para-drinks-nadir-2606-_JM?gclid=CjwKCAiAoL6eBhA3EiwAXDom5oPy0Ta9J6CX5POJyo17lYy0LYTq8FJW7B-eIB6OgraQ7Kv4ODWFCBoCIzsQAvD_BwE" TargetMode="External"/><Relationship Id="rId25" Type="http://schemas.openxmlformats.org/officeDocument/2006/relationships/hyperlink" Target="https://loja.bartenderstore.com.br/utensilios-bar/copo-tubo-em-vidro-cylinder-300ml-nadir?parceiro=9446&amp;parceiro=9446&amp;utm_source=google&amp;utm_medium=cpc&amp;utm_campaign=x&amp;utm_content=&amp;utm_term=&amp;gclid=CjwKCAiAoL6eBhA3EiwAXDom5ojX0-PWBDAO0WvFufjQolibW1-3EcHX_WLSJqLipeL9BvAMJyPB6RoCq2MQAvD_BwE" TargetMode="External"/><Relationship Id="rId28" Type="http://schemas.openxmlformats.org/officeDocument/2006/relationships/hyperlink" Target="https://www.magazineluiza.com.br/jarra-de-vidro-toscana-2-litros-em-casa-tem/p/bh9f0kc973/ud/udjr/?&amp;seller_id=casasmix" TargetMode="External"/><Relationship Id="rId27" Type="http://schemas.openxmlformats.org/officeDocument/2006/relationships/hyperlink" Target="https://www.amazon.com.br/Garrafa-T%C3%A9rmica-Vermelha-Litro-Mor/dp/B07VC2SX3W/ref=asc_df_B07VC2SX3W/?tag=googleshopp00-20&amp;linkCode=df0&amp;hvadid=379738623525&amp;hvpos=&amp;hvnetw=g&amp;hvrand=6248015903378779694&amp;hvpone=&amp;hvptwo=&amp;hvqmt=&amp;hvdev=c&amp;hvdvcmdl=&amp;hvlocint=&amp;hvlocphy=1001541&amp;hvtargid=pla-891711255083&amp;psc=1" TargetMode="External"/><Relationship Id="rId29" Type="http://schemas.openxmlformats.org/officeDocument/2006/relationships/hyperlink" Target="https://produto.mercadolivre.com.br/MLB-2088496520-jarra-de-vidro-toscana-2-litros-_JM?matt_tool=18956390&amp;utm_source=google_shopping&amp;utm_medium=organic" TargetMode="External"/><Relationship Id="rId11" Type="http://schemas.openxmlformats.org/officeDocument/2006/relationships/hyperlink" Target="https://shopee.com.br/product/383611115/10007103551?gclid=Cj0KCQiA_bieBhDSARIsADU4zLfz1kuGh8DRObgpQcVsX4dDpZZGKHFejkH1_vp5CI-5Xe0BOW3s0XwaApWJEALw_wcB" TargetMode="External"/><Relationship Id="rId10" Type="http://schemas.openxmlformats.org/officeDocument/2006/relationships/hyperlink" Target="https://produto.mercadolivre.com.br/MLB-744172035-caneca-hotel-n16-aluminio-cabo-baquelite-25-litros-_JM?matt_tool=94929336&amp;matt_word=&amp;matt_source=google&amp;matt_campaign_id=14302215567&amp;matt_ad_group_id=134553709588&amp;matt_match_type=&amp;matt_network=g&amp;matt_device=c&amp;matt_creative=539425529500&amp;matt_keyword=&amp;matt_ad_position=&amp;matt_ad_type=pla&amp;matt_merchant_id=379789489&amp;matt_product_id=MLB744172035&amp;matt_product_partition_id=1799822200469&amp;matt_target_id=pla-1799822200469&amp;gclid=Cj0KCQiA_bieBhDSARIsADU4zLfJ8E3rXDPFekM7ooFn8vSNvk2uEu8HdvSSo3bdB8nNoj9Ee92kxhIaAg_VEALw_wcB" TargetMode="External"/><Relationship Id="rId13" Type="http://schemas.openxmlformats.org/officeDocument/2006/relationships/hyperlink" Target="https://produto.mercadolivre.com.br/MLB-2141233495-caneco-de-aluminio-35l-linha-hotel-_JM?matt_tool=40168140&amp;matt_word=&amp;matt_source=google&amp;matt_campaign_id=14302215507&amp;matt_ad_group_id=134553697108&amp;matt_match_type=&amp;matt_network=g&amp;matt_device=c&amp;matt_creative=539425477636&amp;matt_keyword=&amp;matt_ad_position=&amp;matt_ad_type=pla&amp;matt_merchant_id=114079028&amp;matt_product_id=MLB2141233495&amp;matt_product_partition_id=1799822200509&amp;matt_target_id=pla-1799822200509&amp;gclid=Cj0KCQiA_bieBhDSARIsADU4zLeob2bxI5ggfpo6oxwi57wV_EL93HHeb2J0SprbNS4K8hkNzO-PWbkaAiaDEALw_wcB" TargetMode="External"/><Relationship Id="rId12" Type="http://schemas.openxmlformats.org/officeDocument/2006/relationships/hyperlink" Target="https://produto.mercadolivre.com.br/MLB-2982985611-caneco-de-aluminio-35l-linha-hotel-_JM?matt_tool=94929336&amp;matt_word=&amp;matt_source=google&amp;matt_campaign_id=14302215567&amp;matt_ad_group_id=134553709588&amp;matt_match_type=&amp;matt_network=g&amp;matt_device=c&amp;matt_creative=539425529500&amp;matt_keyword=&amp;matt_ad_position=&amp;matt_ad_type=pla&amp;matt_merchant_id=277693029&amp;matt_product_id=MLB2982985611&amp;matt_product_partition_id=1799822200469&amp;matt_target_id=pla-1799822200469&amp;gclid=Cj0KCQiA_bieBhDSARIsADU4zLcyn76RK2YUy0gy5ePTQB7pi8Ww1-I5-QdL89R4tTKZZkJgNDTv-UwaAhnoEALw_wcB" TargetMode="External"/><Relationship Id="rId15" Type="http://schemas.openxmlformats.org/officeDocument/2006/relationships/hyperlink" Target="https://produto.mercadolivre.com.br/MLB-2640299495-colher-de-plastico-grande-resistente-41cm-concava-cozinha-_JM?matt_tool=94929336&amp;matt_word=&amp;matt_source=google&amp;matt_campaign_id=14302215567&amp;matt_ad_group_id=134553709588&amp;matt_match_type=&amp;matt_network=g&amp;matt_device=c&amp;matt_creative=539425529500&amp;matt_keyword=&amp;matt_ad_position=&amp;matt_ad_type=pla&amp;matt_merchant_id=574329015&amp;matt_product_id=MLB2640299495&amp;matt_product_partition_id=1799822200469&amp;matt_target_id=pla-1799822200469&amp;gclid=Cj0KCQiA_bieBhDSARIsADU4zLeZ1gKM_rALwkZ_VIB6IgcFmS7gG_wP6Es2AGSYkXjjMAGOQCZRIFYaAsGvEALw_wcB" TargetMode="External"/><Relationship Id="rId198" Type="http://schemas.openxmlformats.org/officeDocument/2006/relationships/hyperlink" Target="https://produto.mercadolivre.com.br/MLB-2806576274-jogo-6-tacas-champagne-cristal-gastro-220ml-bohemia-_JM?matt_tool=40168140&amp;matt_word=&amp;matt_source=google&amp;matt_campaign_id=14302215507&amp;matt_ad_group_id=134553697108&amp;matt_match_type=&amp;matt_network=g&amp;matt_device=c&amp;matt_creative=539425477636&amp;matt_keyword=&amp;matt_ad_position=&amp;matt_ad_type=pla&amp;matt_merchant_id=468812459&amp;matt_product_id=MLB2806576274&amp;matt_product_partition_id=1799822200509&amp;matt_target_id=aud-1454065850347:pla-1799822200509&amp;gclid=Cj0KCQiA8t2eBhDeARIsAAVEga1L-ylRlsHtpSwI29T8sNEwWOhr98VZkL12OrFIpyJ65g_xs9NxHS8aAuGxEALw_wcB" TargetMode="External"/><Relationship Id="rId14" Type="http://schemas.openxmlformats.org/officeDocument/2006/relationships/hyperlink" Target="https://www.magazineluiza.com.br/colher-de-plastico-nylon-grande-industrial-41cm-cozinha-jolly/p/ah84b4c65j/ud/colh/?&amp;seller_id=arthomecasaedecoracao&amp;utm_source=google&amp;utm_medium=pla&amp;utm_campaign=&amp;partner_id=68055&amp;gclid=Cj0KCQiA_bieBhDSARIsADU4zLdcU2pUlHi7nhqdvqNWAUZjV_gkQN0aXH4dTLf_2sOaBIFdGRE6z0UaAnbBEALw_wcB&amp;gclsrc=aw.ds" TargetMode="External"/><Relationship Id="rId197" Type="http://schemas.openxmlformats.org/officeDocument/2006/relationships/hyperlink" Target="https://www.amazon.com.br/Conjunto-Ecol%C3%B3gico-Rojemac-5327-Transparente/dp/B076Z32L4B/ref=asc_df_B076Z32L4B/?tag=googleshopp00-20&amp;linkCode=df0&amp;hvadid=379816283000&amp;hvpos=&amp;hvnetw=g&amp;hvrand=8162410720303524262&amp;hvpone=&amp;hvptwo=&amp;hvqmt=&amp;hvdev=c&amp;hvdvcmdl=&amp;hvlocint=&amp;hvlocphy=1001541&amp;hvtargid=pla-981596634382&amp;psc=1" TargetMode="External"/><Relationship Id="rId17" Type="http://schemas.openxmlformats.org/officeDocument/2006/relationships/hyperlink" Target="https://www.tramontinastore.com/colher-para-cafe-tramontina-buzios-em-aco-inox_23758000/p?idsku=23758000&amp;gclid=Cj0KCQiA_bieBhDSARIsADU4zLctDjKmO5BRV5CNM7Gj3iScz5ITLNxl8e4I47_VKluZghOB-nmCSrcaAv_bEALw_wcB" TargetMode="External"/><Relationship Id="rId196" Type="http://schemas.openxmlformats.org/officeDocument/2006/relationships/hyperlink" Target="https://www.amazon.com.br/Ta%C3%A7as-Cristal-Gastro-Champagne-Bohemia/dp/B077C1WH3D/ref=asc_df_B077C1WH3D/?tag=googleshopp00-20&amp;linkCode=df0&amp;hvadid=379816283000&amp;hvpos=&amp;hvnetw=g&amp;hvrand=8162410720303524262&amp;hvpone=&amp;hvptwo=&amp;hvqmt=&amp;hvdev=c&amp;hvdvcmdl=&amp;hvlocint=&amp;hvlocphy=1001541&amp;hvtargid=pla-814235801481&amp;psc=1" TargetMode="External"/><Relationship Id="rId16" Type="http://schemas.openxmlformats.org/officeDocument/2006/relationships/hyperlink" Target="https://www.magazineluiza.com.br/colher-industrial-de-nylon-445-cm-jolly/p/gk2g0bf7bh/ud/colh/?&amp;seller_id=centralfogoes&amp;utm_source=google&amp;utm_medium=pla&amp;utm_campaign=&amp;partner_id=69107&amp;gclid=Cj0KCQiA_bieBhDSARIsADU4zLcP0H4DaVw4FdJB8eW9VPN8tUIY3Qzl6Sj5XNxeeKNQSZNuL8oLnsQaAroiEALw_wcB&amp;gclsrc=aw.ds" TargetMode="External"/><Relationship Id="rId195" Type="http://schemas.openxmlformats.org/officeDocument/2006/relationships/hyperlink" Target="https://www.amazon.com.br/Ta%C3%A7as-Vinho-Gastro-Bohemia-Transparente/dp/B00A8G2OIM/ref=asc_df_B00A8G2OIM/?tag=googleshopp00-20&amp;linkCode=df0&amp;hvadid=379816283000&amp;hvpos=&amp;hvnetw=g&amp;hvrand=11636978146414816633&amp;hvpone=&amp;hvptwo=&amp;hvqmt=&amp;hvdev=c&amp;hvdvcmdl=&amp;hvlocint=&amp;hvlocphy=1001541&amp;hvtargid=pla-809473042686&amp;psc=1" TargetMode="External"/><Relationship Id="rId19" Type="http://schemas.openxmlformats.org/officeDocument/2006/relationships/hyperlink" Target="https://www.maravilhasdolar.com/colher-de-arroz-aco-inox-cook-24-5cm-99236-p7282?tsid=16&amp;gclid=Cj0KCQiA_bieBhDSARIsADU4zLcVjhY89hHNt2iVsZLpTmKIQ_hjU8iO9QkeY3pDBlAS2xWHIg-gf_waAhzdEALw_wcB" TargetMode="External"/><Relationship Id="rId18" Type="http://schemas.openxmlformats.org/officeDocument/2006/relationships/hyperlink" Target="https://www.lojadochefutilidades.com.br/colher-de-cha-de-inox-oriente-sl0166-original-line/p?utm_source=google&amp;utm_medium=cpc&amp;utm_campaign=performance_max&amp;gclid=Cj0KCQiA_bieBhDSARIsADU4zLcr3cj8aU7UnF2MDKXazm1EV1LmSDbFddqdMpO0AhMJcG6YAeaBLakaAiv8EALw_wcB" TargetMode="External"/><Relationship Id="rId199" Type="http://schemas.openxmlformats.org/officeDocument/2006/relationships/hyperlink" Target="https://www.amazon.com.br/Conjunto-Ta%C3%A7as-Para-Sobremesa-Pe%C3%A7as/dp/B07TTNZG21/ref=asc_df_B07TTNZG21/?tag=googleshopp00-20&amp;linkCode=df0&amp;hvadid=379816283000&amp;hvpos=&amp;hvnetw=g&amp;hvrand=8219377635362304183&amp;hvpone=&amp;hvptwo=&amp;hvqmt=&amp;hvdev=c&amp;hvdvcmdl=&amp;hvlocint=&amp;hvlocphy=1001541&amp;hvtargid=pla-1562789046140&amp;psc=1" TargetMode="External"/><Relationship Id="rId84" Type="http://schemas.openxmlformats.org/officeDocument/2006/relationships/hyperlink" Target="https://www.magazineluiza.com.br/peneira-para-cozinha-em-aco-inox-21-cm-mimo-style/p/gfj40b93a0/ud/enei/?&amp;seller_id=multibar2&amp;utm_source=google&amp;utm_medium=pla&amp;utm_campaign=&amp;partner_id=68055&amp;gclid=Cj0KCQiA8t2eBhDeARIsAAVEga0wtNVQzbJLzcCrqSGfvosWdGEKE_cBqcGAidRG7MNbhtn868izINAaAouaEALw_wcB&amp;gclsrc=aw.ds" TargetMode="External"/><Relationship Id="rId83" Type="http://schemas.openxmlformats.org/officeDocument/2006/relationships/hyperlink" Target="https://shopee.com.br/product/789785909/14690431400?gclid=Cj0KCQiA8t2eBhDeARIsAAVEga1ieAkXmKikw0xjVxTMCwFP96YGpMYNlREy73PcSaMCGYMwYy_supUaAmu9EALw_wcB" TargetMode="External"/><Relationship Id="rId86" Type="http://schemas.openxmlformats.org/officeDocument/2006/relationships/hyperlink" Target="https://www.amazon.com.br/Ralador-Faces-Gourmet-Mix-GX0222/dp/B077SS8JRN/ref=asc_df_B077SS8JRN/?tag=googleshopp00-20&amp;linkCode=df0&amp;hvadid=379706649064&amp;hvpos=&amp;hvnetw=g&amp;hvrand=4585560030048500335&amp;hvpone=&amp;hvptwo=&amp;hvqmt=&amp;hvdev=c&amp;hvdvcmdl=&amp;hvlocint=&amp;hvlocphy=1001541&amp;hvtargid=pla-912473440763&amp;psc=1" TargetMode="External"/><Relationship Id="rId85" Type="http://schemas.openxmlformats.org/officeDocument/2006/relationships/hyperlink" Target="https://www.amazon.com.br/Peneira-Mimo-Style-AP21-Prata/dp/B07BM8WKWQ/ref=asc_df_B07BM8WKWQ/?tag=googleshopp00-20&amp;linkCode=df0&amp;hvadid=379726662928&amp;hvpos=&amp;hvnetw=g&amp;hvrand=9637971214541292205&amp;hvpone=&amp;hvptwo=&amp;hvqmt=&amp;hvdev=c&amp;hvdvcmdl=&amp;hvlocint=&amp;hvlocphy=1001541&amp;hvtargid=pla-811347520033&amp;psc=1" TargetMode="External"/><Relationship Id="rId88" Type="http://schemas.openxmlformats.org/officeDocument/2006/relationships/hyperlink" Target="https://www.amazon.com.br/Ralador-Faces-Top-Pratic-Brinox/dp/B08PHZT2PC/ref=asc_df_B08PHZT2PC/?tag=googleshopp00-20&amp;linkCode=df0&amp;hvadid=379699132246&amp;hvpos=&amp;hvnetw=g&amp;hvrand=4585560030048500335&amp;hvpone=&amp;hvptwo=&amp;hvqmt=&amp;hvdev=c&amp;hvdvcmdl=&amp;hvlocint=&amp;hvlocphy=1001541&amp;hvtargid=pla-1394300798158&amp;psc=1" TargetMode="External"/><Relationship Id="rId150" Type="http://schemas.openxmlformats.org/officeDocument/2006/relationships/hyperlink" Target="https://www.cobasi.com.br/tigela-retangular-essential-com-tampa-327-x-193-x-64-cm-28-l---warm-gray-coza-900204474/p?idsku=900203635&amp;gclid=Cj0KCQiA8t2eBhDeARIsAAVEga15cAZ9uLeE1eHa28PMNUt5wI2i-DnlK0mzBcLsgA3y3g8FsUp4UokaAhwmEALw_wcB" TargetMode="External"/><Relationship Id="rId87" Type="http://schemas.openxmlformats.org/officeDocument/2006/relationships/hyperlink" Target="https://www.amazon.com.br/Ralador-Faces-Mimo-Style-ASA1176/dp/B076JJ1RBJ/ref=asc_df_B076JJ1RBJ/?tag=googleshopp00-20&amp;linkCode=df0&amp;hvadid=379715601072&amp;hvpos=&amp;hvnetw=g&amp;hvrand=4585560030048500335&amp;hvpone=&amp;hvptwo=&amp;hvqmt=&amp;hvdev=c&amp;hvdvcmdl=&amp;hvlocint=&amp;hvlocphy=1001541&amp;hvtargid=pla-853750684793&amp;psc=1" TargetMode="External"/><Relationship Id="rId89" Type="http://schemas.openxmlformats.org/officeDocument/2006/relationships/hyperlink" Target="https://www.polishop.com.br/panela-saute-grand-24cm-ichef-home-azul-polishop-shark-series/p?idsku=166479&amp;utm_source=google&amp;gclid=Cj0KCQiA8t2eBhDeARIsAAVEga3ouVLxIpJLizudyAyBRyoswMHCBsyysktkcGpQLtD0AB6ehB_Q-bQaApZtEALw_wcB" TargetMode="External"/><Relationship Id="rId80" Type="http://schemas.openxmlformats.org/officeDocument/2006/relationships/hyperlink" Target="https://www.lojadomecanico.com.br/produto/226418/49/599/Cutelo-Affilata-em-Inox-5-Pol/153/?utm_source=googleshopping&amp;utm_campaign=xmlshopping&amp;utm_medium=cpc&amp;utm_content=226418&amp;gclid=Cj0KCQiA8t2eBhDeARIsAAVEga1JFx0wtJbzDNCx7nPl5RuzxbBEUKXX8epof_7JZGxap6UyCGqOwt8aAkaREALw_wcB" TargetMode="External"/><Relationship Id="rId82" Type="http://schemas.openxmlformats.org/officeDocument/2006/relationships/hyperlink" Target="https://www.amazon.com.br/Tramontina-22921106-Carne-Cozinha-Preto/dp/B013QV0BVW/ref=asc_df_B013QV0BVW/?tag=googleshopp00-20&amp;linkCode=df0&amp;hvadid=379715635596&amp;hvpos=&amp;hvnetw=g&amp;hvrand=11471297821385305001&amp;hvpone=&amp;hvptwo=&amp;hvqmt=&amp;hvdev=c&amp;hvdvcmdl=&amp;hvlocint=&amp;hvlocphy=1001541&amp;hvtargid=pla-901772922880&amp;psc=1" TargetMode="External"/><Relationship Id="rId81" Type="http://schemas.openxmlformats.org/officeDocument/2006/relationships/hyperlink" Target="https://www.amazon.com.br/Tramontina-22921107-Carne-Cozinha-Preto/dp/B076M8HNFQ/ref=asc_df_B076M8HNFQ/?tag=googleshopp00-20&amp;linkCode=df0&amp;hvadid=379727341882&amp;hvpos=&amp;hvnetw=g&amp;hvrand=11471297821385305001&amp;hvpone=&amp;hvptwo=&amp;hvqmt=&amp;hvdev=c&amp;hvdvcmdl=&amp;hvlocint=&amp;hvlocphy=1001541&amp;hvtargid=pla-921451183416&amp;psc=1" TargetMode="External"/><Relationship Id="rId1" Type="http://schemas.openxmlformats.org/officeDocument/2006/relationships/hyperlink" Target="https://www.magazineluiza.com.br/cafeteira-industrial-consercaf-cic20-inox-de-20-litros/p/bbahaha9c1/pi/cfin/?&amp;seller_id=varimaqequipamentos&amp;utm_source=google&amp;utm_medium=pla&amp;utm_campaign=&amp;partner_id=70403&amp;gclid=Cj0KCQiA_bieBhDSARIsADU4zLenMsmZZINr15VsnomNSqIooi8kDP7cBFbvQPRYQdNNTxJSmFlXMZcaAhZTEALw_wcB&amp;gclsrc=aw.ds" TargetMode="External"/><Relationship Id="rId2" Type="http://schemas.openxmlformats.org/officeDocument/2006/relationships/hyperlink" Target="https://www.mercadolivre.com.br/cafeteira-eletrica-industrial-cilindrica-20-litros-consercaf/p/MLB20270162?matt_tool=25983769&amp;matt_word=&amp;matt_source=google&amp;matt_campaign_id=16393052805&amp;matt_ad_group_id=133859807716&amp;matt_match_type=&amp;matt_network=g&amp;matt_device=c&amp;matt_creative=584296520798&amp;matt_keyword=&amp;matt_ad_position=&amp;matt_ad_type=pla&amp;matt_merchant_id=518042233&amp;matt_product_id=MLB20270162-product&amp;matt_product_partition_id=1805012950692&amp;matt_target_id=pla-1805012950692&amp;gclid=Cj0KCQiA_bieBhDSARIsADU4zLeFb4N4MX4PwFvdfaOnimyTe7Wv4UcsF72-HmqqyvkFWNQeFHzVzmcaAug1EALw_wcB" TargetMode="External"/><Relationship Id="rId3" Type="http://schemas.openxmlformats.org/officeDocument/2006/relationships/hyperlink" Target="https://produto.mercadolivre.com.br/MLB-1150968394-cafeteira-industrial-20-litros-consercaf-cic20-inox-varimaq-_JM?matt_tool=71406470&amp;matt_word=&amp;matt_source=google&amp;matt_campaign_id=14302215573&amp;matt_ad_group_id=134553711588&amp;matt_match_type=&amp;matt_network=g&amp;matt_device=c&amp;matt_creative=539425529659&amp;matt_keyword=&amp;matt_ad_position=&amp;matt_ad_type=pla&amp;matt_merchant_id=121538182&amp;matt_product_id=MLB1150968394&amp;matt_product_partition_id=1800928019753&amp;matt_target_id=pla-1800928019753&amp;gclid=Cj0KCQiA_bieBhDSARIsADU4zLfomCnY3AnnFfHtRyiJ3A0-K32PJZJ_1b6YHisMu1n7QK6rpXV0ApMaAroREALw_wcB" TargetMode="External"/><Relationship Id="rId149" Type="http://schemas.openxmlformats.org/officeDocument/2006/relationships/hyperlink" Target="https://www.magazineluiza.com.br/tigela-retangular-essential-com-tampa-327-x-193-x-64-cm-28-l-warm-gray-coza/p/def3451hdj/ud/tige/?&amp;seller_id=estore&amp;utm_source=google&amp;utm_medium=pla&amp;utm_campaign=&amp;partner_id=69107&amp;gclid=Cj0KCQiA8t2eBhDeARIsAAVEga20weYC41p9op-vRdCpc-Ue43BmV2gg3ANMTOpJ4ovmaCRO7ceSbIcaArZqEALw_wcB&amp;gclsrc=aw.ds" TargetMode="External"/><Relationship Id="rId4" Type="http://schemas.openxmlformats.org/officeDocument/2006/relationships/hyperlink" Target="https://www.magazineluiza.com.br/carro-carrinho-de-aco-inox-3-prateleiras-para-cozinha-hotel-members-mark/p/fe48239j67/cj/crch/?&amp;seller_id=laifomotopecas2" TargetMode="External"/><Relationship Id="rId148" Type="http://schemas.openxmlformats.org/officeDocument/2006/relationships/hyperlink" Target="https://loja.nadir.com.br/assadeira-oval-marinex-opaline-1l?gclid=Cj0KCQiA8t2eBhDeARIsAAVEga1-HlEP600bHizyY9DSQrjNilLLUcal0PURYr0jSmOkD1GhZicMv-MaAgK-EALw_wcB" TargetMode="External"/><Relationship Id="rId9" Type="http://schemas.openxmlformats.org/officeDocument/2006/relationships/hyperlink" Target="https://produto.mercadolivre.com.br/MLB-743967671-caneca-caneco-hotel-aluminio-n16-cabo-de-madeira-25-litros-_JM?matt_tool=40168140&amp;matt_word=&amp;matt_source=google&amp;matt_campaign_id=14302215507&amp;matt_ad_group_id=134553697108&amp;matt_match_type=&amp;matt_network=g&amp;matt_device=c&amp;matt_creative=539425477636&amp;matt_keyword=&amp;matt_ad_position=&amp;matt_ad_type=pla&amp;matt_merchant_id=379789489&amp;matt_product_id=MLB743967671&amp;matt_product_partition_id=1799822200509&amp;matt_target_id=pla-1799822200509&amp;gclid=Cj0KCQiA_bieBhDSARIsADU4zLe7OhIljvt6ntZYnFwQz49e0QjMwgDN9rbBe7tCwSZx9sOybE1I814aAvmGEALw_wcB" TargetMode="External"/><Relationship Id="rId143" Type="http://schemas.openxmlformats.org/officeDocument/2006/relationships/hyperlink" Target="https://produto.mercadolivre.com.br/MLB-2785076209-assadeira-marinex-opaline-2l-redonda-branca-nadir-_JM?matt_tool=67889828&amp;matt_word=&amp;matt_source=google&amp;matt_campaign_id=14302215537&amp;matt_ad_group_id=134553703348&amp;matt_match_type=&amp;matt_network=g&amp;matt_device=c&amp;matt_creative=539425529026&amp;matt_keyword=&amp;matt_ad_position=&amp;matt_ad_type=pla&amp;matt_merchant_id=646766186&amp;matt_product_id=MLB2785076209&amp;matt_product_partition_id=1799804751563&amp;matt_target_id=aud-1454065849627:pla-1799804751563&amp;gclid=Cj0KCQiA8t2eBhDeARIsAAVEga1Dr3lPh1ZNB7XOFMpFlzXxGjCbAGplhUoTd7TfZd7ThHF98oH2wBcaAksWEALw_wcB" TargetMode="External"/><Relationship Id="rId142" Type="http://schemas.openxmlformats.org/officeDocument/2006/relationships/hyperlink" Target="https://loja.nadir.com.br/saladeira-nadir-opaline-2-3l?gclid=Cj0KCQiA8t2eBhDeARIsAAVEga2tnMOmSOZ6sqTO3k6hL8rQyFjFzhYXypFGoyY7OSlk5MYc2FMy3MwaAlv7EALw_wcB" TargetMode="External"/><Relationship Id="rId141" Type="http://schemas.openxmlformats.org/officeDocument/2006/relationships/hyperlink" Target="https://www.amazon.com.br/Tigela-Coza-10121-0007-Branco/dp/B078XLQDJ4/ref=asc_df_B078XLQDJ4/?tag=googleshopp00-20&amp;linkCode=df0&amp;hvadid=379725881673&amp;hvpos=&amp;hvnetw=g&amp;hvrand=12436239650551379504&amp;hvpone=&amp;hvptwo=&amp;hvqmt=&amp;hvdev=c&amp;hvdvcmdl=&amp;hvlocint=&amp;hvlocphy=1001541&amp;hvtargid=pla-903458945255&amp;psc=1" TargetMode="External"/><Relationship Id="rId140" Type="http://schemas.openxmlformats.org/officeDocument/2006/relationships/hyperlink" Target="https://www.amazon.com.br/Saladeira-Luna-240-Bcf-Branco/dp/B077BKZD46/ref=asc_df_B077BKZD46/?tag=googleshopp00-20&amp;linkCode=df0&amp;hvadid=379725881673&amp;hvpos=&amp;hvnetw=g&amp;hvrand=12436239650551379504&amp;hvpone=&amp;hvptwo=&amp;hvqmt=&amp;hvdev=c&amp;hvdvcmdl=&amp;hvlocint=&amp;hvlocphy=1001541&amp;hvtargid=pla-893145451825&amp;psc=1" TargetMode="External"/><Relationship Id="rId5" Type="http://schemas.openxmlformats.org/officeDocument/2006/relationships/hyperlink" Target="https://produto.mercadolivre.com.br/MLB-960821708-bandeja-servir-aco-inoxidavel-retangular-rasa-22-x-32-cm-_JM?matt_tool=40168140&amp;matt_word=&amp;matt_source=google&amp;matt_campaign_id=14302215507&amp;matt_ad_group_id=134553697108&amp;matt_match_type=&amp;matt_network=g&amp;matt_device=c&amp;matt_creative=539425477636&amp;matt_keyword=&amp;matt_ad_position=&amp;matt_ad_type=pla&amp;matt_merchant_id=114095584&amp;matt_product_id=MLB960821708&amp;matt_product_partition_id=1799822200509&amp;matt_target_id=pla-1799822200509&amp;gclid=Cj0KCQiA_bieBhDSARIsADU4zLeTaId6Xo-6HNxpNqx-o6vxb2NhbhHv5f44bGA4uEJ68XT7d1_GODgaAo67EALw_wcB" TargetMode="External"/><Relationship Id="rId147" Type="http://schemas.openxmlformats.org/officeDocument/2006/relationships/hyperlink" Target="https://www.carrefour.com.br/assadeira-de-vidro-oval-marinex-opaline-1l-5899370/p?utm_medium=sem&amp;utm_source=google_pmax_4p&amp;utm_campaign=4p_performancemax_bazar_geral_bazar&amp;gclid=Cj0KCQiA8t2eBhDeARIsAAVEga25sL-FKF_F4E87CsSyB6xuUwH6TS9286_nib7gf7GM8lQgakiqQekaAnfDEALw_wcB" TargetMode="External"/><Relationship Id="rId6" Type="http://schemas.openxmlformats.org/officeDocument/2006/relationships/hyperlink" Target="https://www.magazineluiza.com.br/bandeja-em-aluminio-para-garcom-40-cm-chicky-formas/p/kkg6e704gb/ud/band/?&amp;seller_id=chickformas&amp;utm_source=google&amp;utm_medium=pla&amp;utm_campaign=&amp;partner_id=70403&amp;gclid=Cj0KCQiA_bieBhDSARIsADU4zLd7d4FuZMAgo5wiGhwiJRDnq80U8_9UKNHSVwj96o_4VuA9wuZPolUaAkntEALw_wcB&amp;gclsrc=aw.ds" TargetMode="External"/><Relationship Id="rId146" Type="http://schemas.openxmlformats.org/officeDocument/2006/relationships/hyperlink" Target="https://www.havan.com.br/assadeira-oval-opaline-1-litro-marinex-branco/p?gclid=Cj0KCQiA8t2eBhDeARIsAAVEga0SGWDUXARQP3px2WPe3WyPzHsR1sr1bLY8aGgqhvUHYdvhbmJ-b6EaAlxhEALw_wcB" TargetMode="External"/><Relationship Id="rId7" Type="http://schemas.openxmlformats.org/officeDocument/2006/relationships/hyperlink" Target="https://produto.mercadolivre.com.br/MLB-2978895887-jarro-1l-em-aco-inox-para-barista-de-cafe-com-leite-puro-_JM?matt_tool=18956390&amp;utm_source=google_shopping&amp;utm_medium=organic" TargetMode="External"/><Relationship Id="rId145" Type="http://schemas.openxmlformats.org/officeDocument/2006/relationships/hyperlink" Target="https://loja.nadir.com.br/assadeira-redonda-marinex-opaline-2l?gclid=Cj0KCQiA8t2eBhDeARIsAAVEga0uqIAopmRoEl2T8m3aeLIRf8BB3IvPEv_DSrrHoCMzCoMrl6t5C2waAiPEEALw_wcB" TargetMode="External"/><Relationship Id="rId8" Type="http://schemas.openxmlformats.org/officeDocument/2006/relationships/hyperlink" Target="https://www.magazineluiza.com.br/caneca-grande-linha-hotel-em-aluminio-25-litros-havai/p/kf5c18b1g9/ud/canc/?&amp;seller_id=capinhasmartphone&amp;utm_source=google&amp;utm_medium=pla&amp;utm_campaign=&amp;partner_id=68055&amp;gclid=Cj0KCQiA_bieBhDSARIsADU4zLcJEbKB-oEPzqMca1Vbcq1Jn9N9wbIQlAaR-Zzmu8UVS6DJvZnJcysaAouBEALw_wcB&amp;gclsrc=aw.ds" TargetMode="External"/><Relationship Id="rId144" Type="http://schemas.openxmlformats.org/officeDocument/2006/relationships/hyperlink" Target="https://www.magazineluiza.com.br/assadeira-marinex-opaline-2-l-redonda-branca-nadir-figueiredo/p/hj25a07e3a/ud/assa/?&amp;seller_id=miraky&amp;utm_source=google&amp;utm_medium=pla&amp;utm_campaign=&amp;partner_id=70403&amp;gclid=Cj0KCQiA8t2eBhDeARIsAAVEga24BUFP54K4VooOJpFG-T20fdA5bI0aYm0dnPhOYepDJzS8IyEWEtkaAmyrEALw_wcB&amp;gclsrc=aw.ds" TargetMode="External"/><Relationship Id="rId73" Type="http://schemas.openxmlformats.org/officeDocument/2006/relationships/hyperlink" Target="https://www.magazineluiza.com.br/concha-para-molho-inox-classic-123-util-ud223/p/ac9c9e43ab/ud/cnmo/?&amp;seller_id=custapoucoatacadoevarejo&amp;utm_source=google&amp;utm_medium=pla&amp;utm_campaign=&amp;partner_id=68055&amp;gclid=Cj0KCQiA8t2eBhDeARIsAAVEga3TRwrDz3C7b32xbJd6z5wFgFGJwD2pRjvonbu2ZhH6RNJ2NNkrpAsaAnvCEALw_wcB&amp;gclsrc=aw.ds" TargetMode="External"/><Relationship Id="rId72" Type="http://schemas.openxmlformats.org/officeDocument/2006/relationships/hyperlink" Target="https://www.magazineluiza.com.br/concha-para-molho-em-aco-inox-kehome/p/kb1eg84732/ud/cnmo/?&amp;seller_id=castronaves&amp;utm_source=google&amp;utm_medium=pla&amp;utm_campaign=&amp;partner_id=68055&amp;gclid=Cj0KCQiA8t2eBhDeARIsAAVEga2hizbd1bn302HgtLU3NevPjYn2twYFWaqnGbQtMnw6vmepEyLgrCoaAhleEALw_wcB&amp;gclsrc=aw.ds" TargetMode="External"/><Relationship Id="rId75" Type="http://schemas.openxmlformats.org/officeDocument/2006/relationships/hyperlink" Target="https://www.ksademaria.com.br/casa-e-cozinha/espatula-para-bolo-em-inox-com-cabo-mtalizado-rose-gold?parceiro=3101&amp;gclid=Cj0KCQiA8t2eBhDeARIsAAVEga3oNh9PxpS4UhVbkI17XqSgYibi1WJHTw3g7QSF1iFxK42vrLTkjXwaAnSXEALw_wcB" TargetMode="External"/><Relationship Id="rId74" Type="http://schemas.openxmlformats.org/officeDocument/2006/relationships/hyperlink" Target="https://www.amazon.com.br/Concha-para-Molho-Jornata-Brinox/dp/B076M2FPQ7/ref=asc_df_B076M2FPQ7/?tag=googleshopp00-20&amp;linkCode=df0&amp;hvadid=379792705886&amp;hvpos=&amp;hvnetw=g&amp;hvrand=3984510695951610180&amp;hvpone=&amp;hvptwo=&amp;hvqmt=&amp;hvdev=c&amp;hvdvcmdl=&amp;hvlocint=&amp;hvlocphy=1001541&amp;hvtargid=pla-1408127551329&amp;psc=1" TargetMode="External"/><Relationship Id="rId77" Type="http://schemas.openxmlformats.org/officeDocument/2006/relationships/hyperlink" Target="https://www.camicado.com.br/p/espatula-para-bolo-pacific-26-cm-tramontina/-/A-300032073-br.lc?sku=000000000000032073&amp;utm_id=18288222626&amp;gclid=Cj0KCQiA8t2eBhDeARIsAAVEga2y8qLSeMABVA5PTe0AXaQKwykDSD_evXQtPF6LRTzOMf09UN0KrOsaAqSuEALw_wcB" TargetMode="External"/><Relationship Id="rId76" Type="http://schemas.openxmlformats.org/officeDocument/2006/relationships/hyperlink" Target="https://www.amazon.com.br/Esp%C3%A1tula-Para-Pacific-63962150-Tramontina/dp/B076M71NJB/ref=asc_df_B076M71NJB/?tag=googleshopp00-20&amp;linkCode=df0&amp;hvadid=379727414590&amp;hvpos=&amp;hvnetw=g&amp;hvrand=10285784652530975813&amp;hvpone=&amp;hvptwo=&amp;hvqmt=&amp;hvdev=c&amp;hvdvcmdl=&amp;hvlocint=&amp;hvlocphy=1001541&amp;hvtargid=pla-1297055147417&amp;psc=1" TargetMode="External"/><Relationship Id="rId79" Type="http://schemas.openxmlformats.org/officeDocument/2006/relationships/hyperlink" Target="https://produto.mercadolivre.com.br/MLB-2131454340-cutelo-tramontina-plenus-lmina-em-aco-preto-5-_JM?matt_tool=67889828&amp;matt_word=&amp;matt_source=google&amp;matt_campaign_id=14302215537&amp;matt_ad_group_id=134553703348&amp;matt_match_type=&amp;matt_network=g&amp;matt_device=c&amp;matt_creative=539425529026&amp;matt_keyword=&amp;matt_ad_position=&amp;matt_ad_type=pla&amp;matt_merchant_id=546048655&amp;matt_product_id=MLB2131454340&amp;matt_product_partition_id=1799804751563&amp;matt_target_id=pla-1799804751563&amp;gclid=Cj0KCQiA8t2eBhDeARIsAAVEga2sH463YU5D18GaA1fOiZuUTyNDkvftGu8UceIVWyC3zu_vTLVVSi4aArBiEALw_wcB" TargetMode="External"/><Relationship Id="rId78" Type="http://schemas.openxmlformats.org/officeDocument/2006/relationships/hyperlink" Target="https://www.viainox.com/produto/cutelo-aco-inox-5-polegadas-preto-plenus-430" TargetMode="External"/><Relationship Id="rId71" Type="http://schemas.openxmlformats.org/officeDocument/2006/relationships/hyperlink" Target="https://www.magazineluiza.com.br/pegador-de-saladas-e-carne-em-aco-inox-tipo-pinca-mimo-style/p/ef73471303/ud/pecn/?&amp;seller_id=laranjalshop&amp;utm_source=google&amp;utm_medium=pla&amp;utm_campaign=&amp;partner_id=69107&amp;gclid=Cj0KCQiA8t2eBhDeARIsAAVEga1MSBmppzuJc05sTf2dl9P-AZYzzKEgHtLkErbef0dIZ5u3NQ3Lhl0aAiK8EALw_wcB&amp;gclsrc=aw.ds" TargetMode="External"/><Relationship Id="rId70" Type="http://schemas.openxmlformats.org/officeDocument/2006/relationships/hyperlink" Target="https://www.casaandrade.com.br/para-servir/utensilios/pegador-para-salada-de-inox-20-5cm-arienzo-brinox-cod-2949?parceiro=6247&amp;gclid=Cj0KCQiA8t2eBhDeARIsAAVEga0-4W72djAbL-5nP3d03ZrrBMTkKye1M90fmlaJfQ0COp-l14cKaeAaAtLxEALw_wcB" TargetMode="External"/><Relationship Id="rId139" Type="http://schemas.openxmlformats.org/officeDocument/2006/relationships/hyperlink" Target="https://www.amazon.com.br/Prato-para-Bolo-Cristal-Starry/dp/B076W1K3G8/ref=asc_df_B076W1K3G8/?tag=googleshopp00-20&amp;linkCode=df0&amp;hvadid=379720633837&amp;hvpos=&amp;hvnetw=g&amp;hvrand=2514332918682690915&amp;hvpone=&amp;hvptwo=&amp;hvqmt=&amp;hvdev=c&amp;hvdvcmdl=&amp;hvlocint=&amp;hvlocphy=1001541&amp;hvtargid=pla-968012181286&amp;psc=1" TargetMode="External"/><Relationship Id="rId138" Type="http://schemas.openxmlformats.org/officeDocument/2006/relationships/hyperlink" Target="https://www.amazon.com.br/Porta-Pedestal-Suporte-Torta-Tampa/dp/B07W5J373M/ref=asc_df_B07W5J373M/?tag=googleshopp00-20&amp;linkCode=df0&amp;hvadid=379685432325&amp;hvpos=&amp;hvnetw=g&amp;hvrand=2514332918682690915&amp;hvpone=&amp;hvptwo=&amp;hvqmt=&amp;hvdev=c&amp;hvdvcmdl=&amp;hvlocint=&amp;hvlocphy=1001541&amp;hvtargid=pla-904956178531&amp;psc=1" TargetMode="External"/><Relationship Id="rId137" Type="http://schemas.openxmlformats.org/officeDocument/2006/relationships/hyperlink" Target="https://www.amazon.com.br/Lyor-Cora%C3%A7%C3%A3o-Cristal-Transparente-Chumbo/dp/B0978H491L/ref=asc_df_B0978H491L/?tag=googleshopp00-20&amp;linkCode=df0&amp;hvadid=379720633837&amp;hvpos=&amp;hvnetw=g&amp;hvrand=2514332918682690915&amp;hvpone=&amp;hvptwo=&amp;hvqmt=&amp;hvdev=c&amp;hvdvcmdl=&amp;hvlocint=&amp;hvlocphy=1001541&amp;hvtargid=pla-1648743154722&amp;psc=1" TargetMode="External"/><Relationship Id="rId132" Type="http://schemas.openxmlformats.org/officeDocument/2006/relationships/hyperlink" Target="https://www.amazon.com.br/Americano-Pl%C3%A1stico-Fresno-Metalizado-Dourado/dp/B0843MWCLS/ref=asc_df_B0843MWCLS/?tag=googleshopp00-20&amp;linkCode=df0&amp;hvadid=379720496535&amp;hvpos=&amp;hvnetw=g&amp;hvrand=16357387410777607087&amp;hvpone=&amp;hvptwo=&amp;hvqmt=&amp;hvdev=c&amp;hvdvcmdl=&amp;hvlocint=&amp;hvlocphy=1001541&amp;hvtargid=pla-1447510483619&amp;psc=1" TargetMode="External"/><Relationship Id="rId131" Type="http://schemas.openxmlformats.org/officeDocument/2006/relationships/hyperlink" Target="https://www.lebiscuit.com.br/sousplat-copa-e-cia-dorico-navy-33cm-5106563/p?idsku=377259943&amp;utm_source=google&amp;utm_medium=cpc&amp;utm_campaign=GOOGLE-PMAX_ECM_CONV_REGIAO-BC&amp;utm_content=NA_&amp;utm_term=INT_BR_GEOLOCALIZADAS&amp;utm_source_platform=&amp;utm_creative_format=NA&amp;utm_marketing_tatic=INT&amp;gclid=Cj0KCQiA8t2eBhDeARIsAAVEga3StdJxTaWsMRyJYWiBi2X5evYIQnp18N4KzjoksVtW4TAtJSGQHyMaAmj9EALw_wcB" TargetMode="External"/><Relationship Id="rId130" Type="http://schemas.openxmlformats.org/officeDocument/2006/relationships/hyperlink" Target="https://www.amazon.com.br/Jogo-Assadeiras-Retangular-Alum%C3%ADnio-Formas/dp/B09B467LQ6/ref=asc_df_B09B467LQ6/?tag=googleshopp00-20&amp;linkCode=df0&amp;hvadid=379715626932&amp;hvpos=&amp;hvnetw=g&amp;hvrand=9050860695607946063&amp;hvpone=&amp;hvptwo=&amp;hvqmt=&amp;hvdev=c&amp;hvdvcmdl=&amp;hvlocint=&amp;hvlocphy=1001541&amp;hvtargid=pla-1830740524232&amp;psc=1" TargetMode="External"/><Relationship Id="rId136" Type="http://schemas.openxmlformats.org/officeDocument/2006/relationships/hyperlink" Target="https://produto.mercadolivre.com.br/MLB-1635833822-kit-12-guardanapo-percal-200-fios-100-anel-30cm-x-30cm-_JM?matt_tool=81106094&amp;matt_word=&amp;matt_source=google&amp;matt_campaign_id=14302215564&amp;matt_ad_group_id=134553711268&amp;matt_match_type=&amp;matt_network=g&amp;matt_device=c&amp;matt_creative=539425529467&amp;matt_keyword=&amp;matt_ad_position=&amp;matt_ad_type=pla&amp;matt_merchant_id=548243882&amp;matt_product_id=MLB1635833822&amp;matt_product_partition_id=1802263866435&amp;matt_target_id=aud-1454065849627:pla-1802263866435&amp;gclid=Cj0KCQiA8t2eBhDeARIsAAVEga3CqA3CDeu0F7z72tZn5yaOv2tO4lQrP8Gomx8bt1qPea1Gxh46_FwaAiJgEALw_wcB" TargetMode="External"/><Relationship Id="rId135" Type="http://schemas.openxmlformats.org/officeDocument/2006/relationships/hyperlink" Target="https://produto.mercadolivre.com.br/MLB-1676752499-kit-10-guardanapos-cinza-30x30cm-tecido-_JM?matt_tool=81106094&amp;matt_word=&amp;matt_source=google&amp;matt_campaign_id=14302215564&amp;matt_ad_group_id=134553711268&amp;matt_match_type=&amp;matt_network=g&amp;matt_device=c&amp;matt_creative=539425529467&amp;matt_keyword=&amp;matt_ad_position=&amp;matt_ad_type=pla&amp;matt_merchant_id=117015217&amp;matt_product_id=MLB1676752499&amp;matt_product_partition_id=1802263866435&amp;matt_target_id=aud-1454065849627:pla-1802263866435&amp;gclid=Cj0KCQiA8t2eBhDeARIsAAVEga38ZGWGfKV_Y_cnsMTPC2hMrYa_V5sBD33FRLhtEypR3kX4TGnDj8caAgdYEALw_wcB" TargetMode="External"/><Relationship Id="rId134" Type="http://schemas.openxmlformats.org/officeDocument/2006/relationships/hyperlink" Target="https://produto.mercadolivre.com.br/MLB-1676752499-kit-10-guardanapos-cinza-30x30cm-tecido-_JM?matt_tool=81106094&amp;matt_word=&amp;matt_source=google&amp;matt_campaign_id=14302215564&amp;matt_ad_group_id=134553711268&amp;matt_match_type=&amp;matt_network=g&amp;matt_device=c&amp;matt_creative=539425529467&amp;matt_keyword=&amp;matt_ad_position=&amp;matt_ad_type=pla&amp;matt_merchant_id=117015217&amp;matt_product_id=MLB1676752499&amp;matt_product_partition_id=1802263866435&amp;matt_target_id=aud-1454065849627:pla-1802263866435&amp;gclid=Cj0KCQiA8t2eBhDeARIsAAVEga38ZGWGfKV_Y_cnsMTPC2hMrYa_V5sBD33FRLhtEypR3kX4TGnDj8caAgdYEALw_wcB" TargetMode="External"/><Relationship Id="rId133" Type="http://schemas.openxmlformats.org/officeDocument/2006/relationships/hyperlink" Target="https://www.amazon.com.br/Sousplat-Patinado-Pl%C3%A1stico-Lyor-Voltagev/dp/B07WGR4KFN/ref=asc_df_B07WGR4KFN/?tag=googleshopp00-20&amp;linkCode=df0&amp;hvadid=379685432325&amp;hvpos=&amp;hvnetw=g&amp;hvrand=16357387410777607087&amp;hvpone=&amp;hvptwo=&amp;hvqmt=&amp;hvdev=c&amp;hvdvcmdl=&amp;hvlocint=&amp;hvlocphy=1001541&amp;hvtargid=pla-1661077100050&amp;psc=1" TargetMode="External"/><Relationship Id="rId62" Type="http://schemas.openxmlformats.org/officeDocument/2006/relationships/hyperlink" Target="https://www.lojadochefutilidades.com.br/faca-sobremesa-olimpia-hercules-1555-006/p?utm_source=google&amp;utm_medium=cpc&amp;utm_campaign=performance_max&amp;gclid=Cj0KCQiA8t2eBhDeARIsAAVEga2FK319MsHf3luvQRHtZwmZuBeJN5U1BfdWDLL1Cak1Rq81BwA5dR0aAmH-EALw_wcB" TargetMode="External"/><Relationship Id="rId61" Type="http://schemas.openxmlformats.org/officeDocument/2006/relationships/hyperlink" Target="https://www.lojadochefutilidades.com.br/faca-de-sobremesa-de-inox-185cm-atenas-ad-ad-5355/p?utm_source=google&amp;utm_medium=cpc&amp;utm_campaign=performance_max&amp;gclid=Cj0KCQiA8t2eBhDeARIsAAVEga15idK0rW7EsPbG4HCt6JJUBm1hdA5jn8muTVztNfp-4F5jtzvxgoEaAlkeEALw_wcB" TargetMode="External"/><Relationship Id="rId64" Type="http://schemas.openxmlformats.org/officeDocument/2006/relationships/hyperlink" Target="https://www.magazineluiza.com.br/colher-para-sobremesa-aco-inox-tramontina/p/kc512ek1fc/ud/sobr/?&amp;seller_id=expresso102" TargetMode="External"/><Relationship Id="rId63" Type="http://schemas.openxmlformats.org/officeDocument/2006/relationships/hyperlink" Target="https://www.pontodaporcelana.com.br/colher-sobremesa-aco-inox-mimo-style-p15884?utm_source=google&amp;utm_medium=cpc&amp;utm_campaign=lojavirtual&amp;gclid=Cj0KCQiA8t2eBhDeARIsAAVEga35MhyHS1KoawQwVV2uTBKzyqBz4LgtnZbNePjFfRS5P1PzV65XDvwaAnrmEALw_wcB" TargetMode="External"/><Relationship Id="rId66" Type="http://schemas.openxmlformats.org/officeDocument/2006/relationships/hyperlink" Target="https://www.casaandrade.com.br/servir/colher-de-arroz-de-inox-mimo-style-cod-5185?parceiro=6247&amp;gclid=Cj0KCQiA8t2eBhDeARIsAAVEga3Lv-PNSU0ZZ7GpNH0cZSGajlhoFSn1kE5CGLdp8kKUzGtM1Keqj3caAmflEALw_wcB" TargetMode="External"/><Relationship Id="rId172" Type="http://schemas.openxmlformats.org/officeDocument/2006/relationships/hyperlink" Target="https://www.casasbahia.com.br/fritadeira-eletrica-sem-oleo-air-fryer-oster-ofrt400-4l-preta-55052503/p/55052504?utm_medium=cpc&amp;utm_source=GP_PLA&amp;IdSku=55052504&amp;idLojista=10037&amp;tipoLojista=1P&amp;&amp;utm_campaign=gg_pmax_core_elpo_apostas&amp;gclid=Cj0KCQiA8t2eBhDeARIsAAVEga3flBMS76Fqh3a5sgwYVmlV8salweVId0NvqQbvGgfKwLgmTW1-AdQaAsyKEALw_wcB&amp;gclsrc=aw.ds" TargetMode="External"/><Relationship Id="rId65" Type="http://schemas.openxmlformats.org/officeDocument/2006/relationships/hyperlink" Target="https://www.leroymerlin.com.br/colher-para-sobremesa-amazonas-em-aco-inox-tramontina_1570347610" TargetMode="External"/><Relationship Id="rId171" Type="http://schemas.openxmlformats.org/officeDocument/2006/relationships/hyperlink" Target="https://shopee.com.br/product/759535559/20460554820?gclid=Cj0KCQiA8t2eBhDeARIsAAVEga2ybisC8YOo8jOrsgc2CxxTa0OCWRELRgU3ybXjq82Sq67FVgfQ_M0aAiv0EALw_wcB" TargetMode="External"/><Relationship Id="rId68" Type="http://schemas.openxmlformats.org/officeDocument/2006/relationships/hyperlink" Target="https://produto.mercadolivre.com.br/MLB-2986879817-colheres-inox-para-servir-arroz-saladas-assados-caldos-27cm-_JM?matt_tool=94929336&amp;matt_word=&amp;matt_source=google&amp;matt_campaign_id=14302215567&amp;matt_ad_group_id=134553709588&amp;matt_match_type=&amp;matt_network=g&amp;matt_device=c&amp;matt_creative=539425529500&amp;matt_keyword=&amp;matt_ad_position=&amp;matt_ad_type=pla&amp;matt_merchant_id=114098229&amp;matt_product_id=MLB2986879817&amp;matt_product_partition_id=1799822200469&amp;matt_target_id=pla-1799822200469&amp;gclid=Cj0KCQiA8t2eBhDeARIsAAVEga1dJbMzFPcS-fVMvnep24kMcTE6D0fL2jMJFaouK-PO_WB74RqgZ3caAuutEALw_wcB" TargetMode="External"/><Relationship Id="rId170" Type="http://schemas.openxmlformats.org/officeDocument/2006/relationships/hyperlink" Target="https://www.artesanatopedrasabao.com.br/produtos-de-madeira/colher-de-pau-madeir--p" TargetMode="External"/><Relationship Id="rId67" Type="http://schemas.openxmlformats.org/officeDocument/2006/relationships/hyperlink" Target="https://www.magazineluiza.com.br/colheres-inox-para-servir-arroz-saladas-assados-caldos-27cm-mimo-style/p/bcgeg8c254/ud/arro/?&amp;seller_id=housebaby&amp;utm_source=google&amp;utm_medium=pla&amp;utm_campaign=&amp;partner_id=69107&amp;gclid=Cj0KCQiA8t2eBhDeARIsAAVEga3NCILE4tK86pN9AQ-NPo9V5OPkbZPkhjRHCfXXPN5pU5xlnJElCCoaAhLtEALw_wcB&amp;gclsrc=aw.ds" TargetMode="External"/><Relationship Id="rId60" Type="http://schemas.openxmlformats.org/officeDocument/2006/relationships/hyperlink" Target="https://www.francoipresentes.com.br/colher-mesa-at10vc-mimo-pc/p?utm_source=google&amp;utm_medium=cpc&amp;utm_campaign=pmax&amp;gclid=Cj0KCQiA8t2eBhDeARIsAAVEga3Fah1NtPIEMYL48eOwT6q1Yn6W_OhWriCZkV4OCXyeDaIRKHFvHG8aAoe_EALw_wcB" TargetMode="External"/><Relationship Id="rId165" Type="http://schemas.openxmlformats.org/officeDocument/2006/relationships/hyperlink" Target="https://shopee.com.br/product/413037939/11508589647?gclid=Cj0KCQiA8t2eBhDeARIsAAVEga3TNRBzQd8OqGFrKdFN2HwwkqpufYhIJdfRN0psLED-WH4CCO_Qb74aAhbUEALw_wcB" TargetMode="External"/><Relationship Id="rId69" Type="http://schemas.openxmlformats.org/officeDocument/2006/relationships/hyperlink" Target="https://www.camicado.com.br/p/pegador-salada-deluxe-20-cm-brinox/-/A-300054749-br.lc?sku=000000000000054749&amp;utm_id=18288222626&amp;gclid=Cj0KCQiA8t2eBhDeARIsAAVEga2VCwj-gY943jG_b3i7frDnLM3yzNsZCrfZvorG69FcvCi04QWIfFsaAr9vEALw_wcB" TargetMode="External"/><Relationship Id="rId164" Type="http://schemas.openxmlformats.org/officeDocument/2006/relationships/hyperlink" Target="https://www.amazon.com.br/T%C3%A1bua-Polietileno-50x30x1-Branco-Sem-Canaleta/dp/B09LKNR9QB/ref=asc_df_B09LKNR9QB/?tag=googleshopp00-20&amp;linkCode=df0&amp;hvadid=379805758976&amp;hvpos=&amp;hvnetw=g&amp;hvrand=7764048591100872378&amp;hvpone=&amp;hvptwo=&amp;hvqmt=&amp;hvdev=c&amp;hvdvcmdl=&amp;hvlocint=&amp;hvlocphy=1001541&amp;hvtargid=pla-1636331374540&amp;psc=1" TargetMode="External"/><Relationship Id="rId163" Type="http://schemas.openxmlformats.org/officeDocument/2006/relationships/hyperlink" Target="https://www.amazon.com.br/colheres-escumadeiras-espatulas-silicone-pe%C3%A7as/dp/B09LFN8HCR/ref=asc_df_B09LFN8HCR/?tag=googleshopp00-20&amp;linkCode=df0&amp;hvadid=379751109541&amp;hvpos=&amp;hvnetw=g&amp;hvrand=10942999354075211357&amp;hvpone=&amp;hvptwo=&amp;hvqmt=&amp;hvdev=c&amp;hvdvcmdl=&amp;hvlocint=&amp;hvlocphy=1001541&amp;hvtargid=pla-1541642567751&amp;th=1" TargetMode="External"/><Relationship Id="rId162" Type="http://schemas.openxmlformats.org/officeDocument/2006/relationships/hyperlink" Target="https://shopee.com.br/product/368987172/19431238021?gclid=Cj0KCQiA8t2eBhDeARIsAAVEga3qvsNjv9FNJdlOw9jmo8m-v_yq8coztCO83aTFNb5NI2dec3e7SIEaAqXAEALw_wcB" TargetMode="External"/><Relationship Id="rId169" Type="http://schemas.openxmlformats.org/officeDocument/2006/relationships/hyperlink" Target="https://shopee.com.br/product/881634249/20757880281?gclid=Cj0KCQiA8t2eBhDeARIsAAVEga0zfHWOnwjv39kpvnwmCRXkr4J_JdKlNHmQjnAqmqc7brLLEZ0JZvQaAhluEALw_wcB" TargetMode="External"/><Relationship Id="rId168" Type="http://schemas.openxmlformats.org/officeDocument/2006/relationships/hyperlink" Target="https://shopee.com.br/product/421955250/21528866896?gclid=Cj0KCQiA8t2eBhDeARIsAAVEga0ZciFiqzjSwQiQVlg4gPT72JmRF7AzroZRT2Gv16B-Q7dGOfDcN6UaAivXEALw_wcB" TargetMode="External"/><Relationship Id="rId167" Type="http://schemas.openxmlformats.org/officeDocument/2006/relationships/hyperlink" Target="https://www.amazon.com.br/Saleiro-Prime-2x10cm-Lyor-Voltagev/dp/B07PJ1JJB5/ref=asc_df_B07PJ1JJB5/?tag=googleshopp00-20&amp;linkCode=df0&amp;hvadid=379727342281&amp;hvpos=&amp;hvnetw=g&amp;hvrand=6893427259619404930&amp;hvpone=&amp;hvptwo=&amp;hvqmt=&amp;hvdev=c&amp;hvdvcmdl=&amp;hvlocint=&amp;hvlocphy=1001541&amp;hvtargid=pla-917701911562&amp;psc=1" TargetMode="External"/><Relationship Id="rId166" Type="http://schemas.openxmlformats.org/officeDocument/2006/relationships/hyperlink" Target="https://www.amazon.com.br/T%C3%A1bua-Polietileno-50x30x1-Branco-Com-Canaleta/dp/B09LKYR27T/ref=asc_df_B09LKYR27T/?tag=googleshopp00-20&amp;linkCode=df0&amp;hvadid=379805758976&amp;hvpos=&amp;hvnetw=g&amp;hvrand=7764048591100872378&amp;hvpone=&amp;hvptwo=&amp;hvqmt=&amp;hvdev=c&amp;hvdvcmdl=&amp;hvlocint=&amp;hvlocphy=1001541&amp;hvtargid=pla-1592911170451&amp;psc=1" TargetMode="External"/><Relationship Id="rId51" Type="http://schemas.openxmlformats.org/officeDocument/2006/relationships/hyperlink" Target="https://www.pontodaporcelana.com.br/prato-sobremesa-20-cm-mod-prisma-068056-p9574?utm_source=google&amp;utm_medium=cpc&amp;utm_campaign=lojavirtual&amp;gclid=Cj0KCQiA8t2eBhDeARIsAAVEga10rcVZfnJDLR5XNaQbyY62Ucf2b7dt-qM85ixrZd00m5nbyYzEfyQaAqBwEALw_wcB" TargetMode="External"/><Relationship Id="rId50" Type="http://schemas.openxmlformats.org/officeDocument/2006/relationships/hyperlink" Target="https://www.emporiodaporcelana.com.br/prato-sobremesa-prisma-20cm-schmidt/p?gclid=Cj0KCQiA8t2eBhDeARIsAAVEga3QvPaU2ase49cQ6YjxQeClBDFLEISXhvSxkxCUEK3iNMsXelSnAckaAlreEALw_wcB" TargetMode="External"/><Relationship Id="rId53" Type="http://schemas.openxmlformats.org/officeDocument/2006/relationships/hyperlink" Target="https://www.lojadochefutilidades.com.br/garfo-atenas-sobremesa-ad-ad-5195-m/p?utm_source=google&amp;utm_medium=cpc&amp;utm_campaign=performance_max&amp;gclid=Cj0KCQiA8t2eBhDeARIsAAVEga2msbSYB_Kt2-fCWxzN6sPjnpGlG-2pDneOArx4_5bad7V_8nlnpcwaAhrsEALw_wcB" TargetMode="External"/><Relationship Id="rId52" Type="http://schemas.openxmlformats.org/officeDocument/2006/relationships/hyperlink" Target="https://www.maravilhasdolar.com/garfo-de-mesa-victoria-em-aco-inox-55827-p4788?tsid=16&amp;gclid=Cj0KCQiA8t2eBhDeARIsAAVEga209V1Ylp9wrBb4gqm84mdy4IcIuteMf4-6hKg5-44ow5r0Md-BdwEaAqMyEALw_wcB" TargetMode="External"/><Relationship Id="rId55" Type="http://schemas.openxmlformats.org/officeDocument/2006/relationships/hyperlink" Target="https://www.utifacil.com.br/faca-de-mesa-grande-aco-inox?utm_source=Site&amp;utm_medium=GoogleMerchant&amp;utm_campaign=GoogleMerchant" TargetMode="External"/><Relationship Id="rId161" Type="http://schemas.openxmlformats.org/officeDocument/2006/relationships/hyperlink" Target="https://www.magazineluiza.com.br/kit-de-colheres-escumadeiras-e-espatulas-de-silicone-6-pecas-home-in-brasil/p/hk45adbf48/ud/cjtu/?&amp;seller_id=home-in-brasil&amp;utm_source=google&amp;utm_medium=pla&amp;utm_campaign=&amp;partner_id=69579&amp;gclid=Cj0KCQiA8t2eBhDeARIsAAVEga18RTr0Hvn8sic8ZOCg7ECQxsw_H9Wi2FN_u-nTwGlgOlXBQB-RMXYaAp4fEALw_wcB&amp;gclsrc=aw.ds" TargetMode="External"/><Relationship Id="rId54" Type="http://schemas.openxmlformats.org/officeDocument/2006/relationships/hyperlink" Target="https://www.lojadochefutilidades.com.br/faca-de-mesa-de-inox-225cm-premium-atenas-ad-ad-0244/p?utm_source=google&amp;utm_medium=cpc&amp;utm_campaign=performance_max&amp;gclid=Cj0KCQiA8t2eBhDeARIsAAVEga3VRE8nRfpk4uILEjKIQnsejF3YRF1sC6ZNRlON7VHmWXxD7ImLdz8aAvgvEALw_wcB" TargetMode="External"/><Relationship Id="rId160" Type="http://schemas.openxmlformats.org/officeDocument/2006/relationships/hyperlink" Target="https://www.amazon.com.br/Tigela-Retang-Essential-Coza-Vermelho/dp/B07QF9X3T7/ref=asc_df_B07QF9X3T7/?tag=googleshopp00-20&amp;linkCode=df0&amp;hvadid=379727342281&amp;hvpos=&amp;hvnetw=g&amp;hvrand=3254150051331669462&amp;hvpone=&amp;hvptwo=&amp;hvqmt=&amp;hvdev=c&amp;hvdvcmdl=&amp;hvlocint=&amp;hvlocphy=1001541&amp;hvtargid=pla-926678231749&amp;psc=1" TargetMode="External"/><Relationship Id="rId57" Type="http://schemas.openxmlformats.org/officeDocument/2006/relationships/hyperlink" Target="https://www.pontodaporcelana.com.br/garfo-sobremesa-aco-inox-mimo-style-p15649?utm_source=google&amp;utm_medium=cpc&amp;utm_campaign=lojavirtual&amp;gclid=Cj0KCQiA8t2eBhDeARIsAAVEga1IsyH3Sg3852pp_0--8t6V9byf0FTLrTEdzY7YceB744c3Wd4l5EIaAs94EALw_wcB" TargetMode="External"/><Relationship Id="rId56" Type="http://schemas.openxmlformats.org/officeDocument/2006/relationships/hyperlink" Target="https://www.joiadolar.com.br/faca-mesa-mimo-ref-336?srsltid=Ad5pg_G6ZD48OnaKAtZ8Q99hz8Y1QY7U58bwEdmc7Ds1hQM6kNOtjQD-5x0" TargetMode="External"/><Relationship Id="rId159" Type="http://schemas.openxmlformats.org/officeDocument/2006/relationships/hyperlink" Target="https://shopee.com.br/product/368987172/19357304941?gclid=Cj0KCQiA8t2eBhDeARIsAAVEga0dTwMGOqCv0FaFVCtEnDGmQjuAkEBVHneezwrFm_4OndmT8NxmL3oaAh0FEALw_wcB" TargetMode="External"/><Relationship Id="rId59" Type="http://schemas.openxmlformats.org/officeDocument/2006/relationships/hyperlink" Target="https://www.utifacil.com.br/colher-de-mesa-sopa-grande-aco-inox?utm_source=Site&amp;utm_medium=GoogleMerchant&amp;utm_campaign=GoogleMerchant" TargetMode="External"/><Relationship Id="rId154" Type="http://schemas.openxmlformats.org/officeDocument/2006/relationships/hyperlink" Target="https://www.atacadogourmet.com.br/produto/bandeja-retangular-435-cm-melamina-100-profissional/4664878?gclid=Cj0KCQiA8t2eBhDeARIsAAVEga12VP9XcoMRbEzYDdKVI-55M2G0obdsmLtFigaXcxkq5Ujvtb_wzewaAntdEALw_wcB" TargetMode="External"/><Relationship Id="rId58" Type="http://schemas.openxmlformats.org/officeDocument/2006/relationships/hyperlink" Target="https://www.magazineluiza.com.br/garfo-sobremesa-aco-inox-mimo-style/p/ekcf44jbe6/ud/gaso/?&amp;seller_id=pontodaporcelana2&amp;utm_source=google&amp;utm_medium=pla&amp;utm_campaign=&amp;partner_id=68055&amp;gclid=Cj0KCQiA8t2eBhDeARIsAAVEga07G1Jh9g7PJ_DhJ9dnDlKdAC6U8cjKvZBeafjfuvUnSY9Up3390ngaAl4pEALw_wcB&amp;gclsrc=aw.ds" TargetMode="External"/><Relationship Id="rId153" Type="http://schemas.openxmlformats.org/officeDocument/2006/relationships/hyperlink" Target="https://www.atacadogourmet.com.br/produto/travessa-wave-43-cm-melamina-100-profissional/4664897?gclid=Cj0KCQiA8t2eBhDeARIsAAVEga0ef_dBsSN_gGZU8VOp02ZRblSAyZq2gcbddUEKtAjZux2pxW6TCEYaAlaiEALw_wcB" TargetMode="External"/><Relationship Id="rId152" Type="http://schemas.openxmlformats.org/officeDocument/2006/relationships/hyperlink" Target="https://www.atacadogourmet.com.br/produto/travessa-retangular-40-cm-melamina-100-profissional/4664884?gclid=Cj0KCQiA8t2eBhDeARIsAAVEga3HGIfUkoJaKN8iU4trSBRka4MqNsxAE_YP05TWEy7R5T154qm58tQaAkJEEALw_wcB" TargetMode="External"/><Relationship Id="rId151" Type="http://schemas.openxmlformats.org/officeDocument/2006/relationships/hyperlink" Target="https://www.amazon.com.br/Tigela-Retang-Essential-Coza-Branco/dp/B07QB89XGS/ref=asc_df_B07QB89XGS/?tag=googleshopp00-20&amp;linkCode=df0&amp;hvadid=379727342281&amp;hvpos=&amp;hvnetw=g&amp;hvrand=5157041106829107830&amp;hvpone=&amp;hvptwo=&amp;hvqmt=&amp;hvdev=c&amp;hvdvcmdl=&amp;hvlocint=&amp;hvlocphy=1001541&amp;hvtargid=pla-908295083020&amp;psc=1" TargetMode="External"/><Relationship Id="rId158" Type="http://schemas.openxmlformats.org/officeDocument/2006/relationships/hyperlink" Target="https://www.amazon.com.br/Tigela-Retangular-Coza-10146-0007/dp/B078XL51TH/ref=asc_df_B078XL51TH/?tag=googleshopp00-20&amp;linkCode=df0&amp;hvadid=379715626932&amp;hvpos=&amp;hvnetw=g&amp;hvrand=11018228229365501933&amp;hvpone=&amp;hvptwo=&amp;hvqmt=&amp;hvdev=c&amp;hvdvcmdl=&amp;hvlocint=&amp;hvlocphy=1001541&amp;hvtargid=pla-915328300772&amp;psc=1" TargetMode="External"/><Relationship Id="rId157" Type="http://schemas.openxmlformats.org/officeDocument/2006/relationships/hyperlink" Target="https://produto.mercadolivre.com.br/MLB-3097468309-travessa-polipropileno-250ml-14x9cm-cheff-branca-ref619-_JM?matt_tool=94929336&amp;matt_word=&amp;matt_source=google&amp;matt_campaign_id=14302215567&amp;matt_ad_group_id=134553709588&amp;matt_match_type=&amp;matt_network=g&amp;matt_device=c&amp;matt_creative=539425529500&amp;matt_keyword=&amp;matt_ad_position=&amp;matt_ad_type=pla&amp;matt_merchant_id=640546145&amp;matt_product_id=MLB3097468309&amp;matt_product_partition_id=1799822200469&amp;matt_target_id=aud-1454065850347:pla-1799822200469&amp;gclid=Cj0KCQiA8t2eBhDeARIsAAVEga0uNrfvo3Cq6tQSWIoAB01gLbRfUtiVGFfwR9x6o99W6_JpD-UMpQgaAg58EALw_wcB" TargetMode="External"/><Relationship Id="rId156" Type="http://schemas.openxmlformats.org/officeDocument/2006/relationships/hyperlink" Target="https://www.mundovem.com.br/travessa-cheff-retangular-250ml-branca-em-polipropileno-linha-tropical-vem/p?idsku=2033&amp;utm_source=google&amp;utm_medium=cpc&amp;utm_campaign=19025242757&amp;gclid=Cj0KCQiA8t2eBhDeARIsAAVEga3mk9Z86iW_AeV0h2qia1S23UQ1-QNtmcSNUn5I96N_pu67PxZmQ9saArhMEALw_wcB" TargetMode="External"/><Relationship Id="rId155" Type="http://schemas.openxmlformats.org/officeDocument/2006/relationships/hyperlink" Target="https://produto.mercadolivre.com.br/MLB-2919704049-travessa-cheff-vemplast-11x11-250ml-polipropileno-branco-_JM?matt_tool=94929336&amp;matt_word=&amp;matt_source=google&amp;matt_campaign_id=14302215567&amp;matt_ad_group_id=134553709588&amp;matt_match_type=&amp;matt_network=g&amp;matt_device=c&amp;matt_creative=539425529500&amp;matt_keyword=&amp;matt_ad_position=&amp;matt_ad_type=pla&amp;matt_merchant_id=254650319&amp;matt_product_id=MLB2919704049&amp;matt_product_partition_id=1799822200469&amp;matt_target_id=aud-1454065850347:pla-1799822200469&amp;gclid=Cj0KCQiA8t2eBhDeARIsAAVEga0K7nAPmZb7UF45h1047F5jwDvkvHqDCOS0JabWPXREL8UVDAm6viAaAvGeEALw_wcB" TargetMode="External"/><Relationship Id="rId107" Type="http://schemas.openxmlformats.org/officeDocument/2006/relationships/hyperlink" Target="https://www.amazon.com.br/Luz-Nobre-Nhoqueira-Espremedor-Amassador/dp/B083FC15J6/ref=asc_df_B083FC15J6/?tag=googleshopp00-20&amp;linkCode=df0&amp;hvadid=379715601072&amp;hvpos=&amp;hvnetw=g&amp;hvrand=6932294875387749578&amp;hvpone=&amp;hvptwo=&amp;hvqmt=&amp;hvdev=c&amp;hvdvcmdl=&amp;hvlocint=&amp;hvlocphy=1001541&amp;hvtargid=pla-924467757294&amp;psc=1" TargetMode="External"/><Relationship Id="rId106" Type="http://schemas.openxmlformats.org/officeDocument/2006/relationships/hyperlink" Target="https://www.amazon.com.br/Viena-Metalizado-Gatilho-Invicta-Chardonnay/dp/B08BS4MPRY/ref=asc_df_B08BS4MPRY/?tag=googleshopp00-20&amp;linkCode=df0&amp;hvadid=457277241281&amp;hvpos=&amp;hvnetw=g&amp;hvrand=9975994624754916081&amp;hvpone=&amp;hvptwo=&amp;hvqmt=&amp;hvdev=c&amp;hvdvcmdl=&amp;hvlocint=&amp;hvlocphy=1001541&amp;hvtargid=pla-1014906895597&amp;psc=1" TargetMode="External"/><Relationship Id="rId105" Type="http://schemas.openxmlformats.org/officeDocument/2006/relationships/hyperlink" Target="https://www.amazon.com.br/Viena-Gatilho-Invicta-100300040105-Preto/dp/B07B8T8RBL/ref=asc_df_B07B8T8RBL/?tag=googleshopp00-20&amp;linkCode=df0&amp;hvadid=379765457684&amp;hvpos=&amp;hvnetw=g&amp;hvrand=9975994624754916081&amp;hvpone=&amp;hvptwo=&amp;hvqmt=&amp;hvdev=c&amp;hvdvcmdl=&amp;hvlocint=&amp;hvlocphy=1001541&amp;hvtargid=pla-815191691172&amp;psc=1" TargetMode="External"/><Relationship Id="rId104" Type="http://schemas.openxmlformats.org/officeDocument/2006/relationships/hyperlink" Target="https://www.amazon.com.br/Porta-Filtro-Polido-Alum%C3%ADnio-Fortaleza/dp/B07P2GB12T/ref=asc_df_B07P2GB12T/?tag=googleshopp00-20&amp;linkCode=df0&amp;hvadid=379727342281&amp;hvpos=&amp;hvnetw=g&amp;hvrand=9975994624754916081&amp;hvpone=&amp;hvptwo=&amp;hvqmt=&amp;hvdev=c&amp;hvdvcmdl=&amp;hvlocint=&amp;hvlocphy=1001541&amp;hvtargid=pla-915755787996&amp;psc=1" TargetMode="External"/><Relationship Id="rId109" Type="http://schemas.openxmlformats.org/officeDocument/2006/relationships/hyperlink" Target="https://www.amazon.com.br/Espremedor-Amassador-Batatas-A%C3%A7o-Inox/dp/B08TX14JS3/ref=asc_df_B08TX14JS3/?tag=googleshopp00-20&amp;linkCode=df0&amp;hvadid=379805758976&amp;hvpos=&amp;hvnetw=g&amp;hvrand=6932294875387749578&amp;hvpone=&amp;hvptwo=&amp;hvqmt=&amp;hvdev=c&amp;hvdvcmdl=&amp;hvlocint=&amp;hvlocphy=1001541&amp;hvtargid=pla-1684088024059&amp;psc=1" TargetMode="External"/><Relationship Id="rId108" Type="http://schemas.openxmlformats.org/officeDocument/2006/relationships/hyperlink" Target="https://www.amazon.com.br/Amassador-Batatas-Inox-Alta-Qualidade/dp/B0861FLMCD/ref=asc_df_B0861FLMCD/?tag=googleshopp00-20&amp;linkCode=df0&amp;hvadid=379699132246&amp;hvpos=&amp;hvnetw=g&amp;hvrand=6932294875387749578&amp;hvpone=&amp;hvptwo=&amp;hvqmt=&amp;hvdev=c&amp;hvdvcmdl=&amp;hvlocint=&amp;hvlocphy=1001541&amp;hvtargid=pla-906083198825&amp;psc=1" TargetMode="External"/><Relationship Id="rId103" Type="http://schemas.openxmlformats.org/officeDocument/2006/relationships/hyperlink" Target="https://www.magazineluiza.com.br/fervedor-allegra-em-aco-inox-com-fundo-triplo-e-cabo-de-baquelite-14-cm-2-l-tramontina-62932140/p/cgd6j7eh95/ud/panl/?&amp;seller_id=ddmaquinas&amp;utm_source=google&amp;utm_medium=pla&amp;utm_campaign=&amp;partner_id=70403&amp;gclid=Cj0KCQiA8t2eBhDeARIsAAVEga0Av2PZAKk5zoIVTvIVlx7EE52_aEzHLn1a6ZT-hERpDK065Pq751saAhYSEALw_wcB&amp;gclsrc=aw.ds" TargetMode="External"/><Relationship Id="rId102" Type="http://schemas.openxmlformats.org/officeDocument/2006/relationships/hyperlink" Target="https://www.viainox.com/produto/fervedor-em-aco-inox-com-fundo-triplo-e-cabo-de-baquelite-14-cm-2-litros-allegra-tramontina-1267" TargetMode="External"/><Relationship Id="rId101" Type="http://schemas.openxmlformats.org/officeDocument/2006/relationships/hyperlink" Target="https://www.amazon.com.br/Fervedor-Baquelite-Dimetro-Tramontina-62932140/dp/B076JM94XL/ref=asc_df_B076JM94XL/?tag=googleshopp00-20&amp;linkCode=df0&amp;hvadid=379816330550&amp;hvpos=&amp;hvnetw=g&amp;hvrand=59208788785340083&amp;hvpone=&amp;hvptwo=&amp;hvqmt=&amp;hvdev=c&amp;hvdvcmdl=&amp;hvlocint=&amp;hvlocphy=1001541&amp;hvtargid=pla-812124825556&amp;psc=1" TargetMode="External"/><Relationship Id="rId100" Type="http://schemas.openxmlformats.org/officeDocument/2006/relationships/hyperlink" Target="https://produto.mercadolivre.com.br/MLB-1943363728-panela-de-presso-com-fundo-de-induco-42l-vanilla-brinox-_JM?matt_tool=67889828&amp;matt_word=&amp;matt_source=google&amp;matt_campaign_id=14302215537&amp;matt_ad_group_id=134553703348&amp;matt_match_type=&amp;matt_network=g&amp;matt_device=c&amp;matt_creative=539425529026&amp;matt_keyword=&amp;matt_ad_position=&amp;matt_ad_type=pla&amp;matt_merchant_id=557860189&amp;matt_product_id=MLB1943363728&amp;matt_product_partition_id=1799804751563&amp;matt_target_id=aud-1454065849627:pla-1799804751563&amp;gclid=Cj0KCQiA8t2eBhDeARIsAAVEga1rRBqu1wyG5P2Z6_JVx9qAVhY-M4IEgi6mi36eIxT02sSM9hToWgYaAhVpEALw_wcB" TargetMode="External"/><Relationship Id="rId129" Type="http://schemas.openxmlformats.org/officeDocument/2006/relationships/hyperlink" Target="https://produto.mercadolivre.com.br/MLB-1992842886-jogo-tabuleiros-5-pecas-conjunto-assadeira-retangular-alta-_JM?matt_tool=40168140&amp;matt_word=&amp;matt_source=google&amp;matt_campaign_id=14302215507&amp;matt_ad_group_id=134553697108&amp;matt_match_type=&amp;matt_network=g&amp;matt_device=c&amp;matt_creative=539425477636&amp;matt_keyword=&amp;matt_ad_position=&amp;matt_ad_type=pla&amp;matt_merchant_id=335996288&amp;matt_product_id=MLB1992842886&amp;matt_product_partition_id=1799822200509&amp;matt_target_id=aud-1454065849627:pla-1799822200509&amp;gclid=Cj0KCQiA8t2eBhDeARIsAAVEga3Xx4POp5mcKF5HXl11rTugMiUzMSDktiZmwiB1aBvLyODnozpSjGoaAoSvEALw_wcB" TargetMode="External"/><Relationship Id="rId128" Type="http://schemas.openxmlformats.org/officeDocument/2006/relationships/hyperlink" Target="https://www.amazon.com.br/Conjunto-Assadeira-Retangular-Alum%C3%ADnio-Polido/dp/B08NWGXM7Z/ref=asc_df_B08NWGXM7Z/?tag=googleshopp00-20&amp;linkCode=df0&amp;hvadid=379725920346&amp;hvpos=&amp;hvnetw=g&amp;hvrand=9050860695607946063&amp;hvpone=&amp;hvptwo=&amp;hvqmt=&amp;hvdev=c&amp;hvdvcmdl=&amp;hvlocint=&amp;hvlocphy=1001541&amp;hvtargid=pla-1423653692837&amp;psc=1" TargetMode="External"/><Relationship Id="rId127" Type="http://schemas.openxmlformats.org/officeDocument/2006/relationships/hyperlink" Target="https://produto.mercadolivre.com.br/MLB-2016820131-kit-5-pote-mantimento-tampa-rosca-de-03l-a-45-litros-preto-_JM?matt_tool=94929336&amp;matt_word=&amp;matt_source=google&amp;matt_campaign_id=14302215567&amp;matt_ad_group_id=134553709588&amp;matt_match_type=&amp;matt_network=g&amp;matt_device=c&amp;matt_creative=539425529500&amp;matt_keyword=&amp;matt_ad_position=&amp;matt_ad_type=pla&amp;matt_merchant_id=203454297&amp;matt_product_id=MLB2016820131&amp;matt_product_partition_id=1799822200469&amp;matt_target_id=aud-1454065849627:pla-1799822200469&amp;gclid=Cj0KCQiA8t2eBhDeARIsAAVEga1COeJDzFsy0abkBfxmC60dIqn-_yKk4Kt7Ybmvy5rw1DX8-uNUv9QaAvvZEALw_wcB" TargetMode="External"/><Relationship Id="rId126" Type="http://schemas.openxmlformats.org/officeDocument/2006/relationships/hyperlink" Target="https://www.amazon.com.br/MANTIMENTO-TAMPA-ROSCA-LITROS-leitoso/dp/B096D4BH71/ref=asc_df_B096D4BH71/?tag=googleshopp00-20&amp;linkCode=df0&amp;hvadid=456273449207&amp;hvpos=&amp;hvnetw=g&amp;hvrand=13879694405624730968&amp;hvpone=&amp;hvptwo=&amp;hvqmt=&amp;hvdev=c&amp;hvdvcmdl=&amp;hvlocint=&amp;hvlocphy=1001541&amp;hvtargid=pla-1394862512145&amp;psc=1" TargetMode="External"/><Relationship Id="rId121" Type="http://schemas.openxmlformats.org/officeDocument/2006/relationships/hyperlink" Target="https://produto.mercadolivre.com.br/MLB-2667101633-pote-para-freezer-e-micro-ondas-43-l-plasutil-ref2301-_JM?matt_tool=94929336&amp;matt_word=&amp;matt_source=google&amp;matt_campaign_id=14302215567&amp;matt_ad_group_id=134553709588&amp;matt_match_type=&amp;matt_network=g&amp;matt_device=c&amp;matt_creative=539425529500&amp;matt_keyword=&amp;matt_ad_position=&amp;matt_ad_type=pla&amp;matt_merchant_id=529236395&amp;matt_product_id=MLB2667101633&amp;matt_product_partition_id=1799822200469&amp;matt_target_id=aud-1454065850347:pla-1799822200469&amp;gclid=Cj0KCQiA8t2eBhDeARIsAAVEga35I16QUrWhgf057YKGeY9ddB8mGK-kb9ujsFffPCZBQwpoybpa5HQaAuxgEALw_wcB" TargetMode="External"/><Relationship Id="rId120" Type="http://schemas.openxmlformats.org/officeDocument/2006/relationships/hyperlink" Target="https://www.amazon.com.br/Pote-4-3-L-Plas%C3%BAtil-Branco/dp/B07DD6S8PF/ref=asc_df_B07DD6S8PF/?tag=googleshopp00-20&amp;linkCode=df0&amp;hvadid=379815208313&amp;hvpos=&amp;hvnetw=g&amp;hvrand=8929879584268474045&amp;hvpone=&amp;hvptwo=&amp;hvqmt=&amp;hvdev=c&amp;hvdvcmdl=&amp;hvlocint=&amp;hvlocphy=1001541&amp;hvtargid=pla-851279959162&amp;psc=1" TargetMode="External"/><Relationship Id="rId125" Type="http://schemas.openxmlformats.org/officeDocument/2006/relationships/hyperlink" Target="https://produto.mercadolivre.com.br/MLB-1745103022-conjunto-mantimentos-porta-alimento-tampa-rosca-5-pcs-transp-_JM?matt_tool=67889828&amp;matt_word=&amp;matt_source=google&amp;matt_campaign_id=14302215537&amp;matt_ad_group_id=134553703348&amp;matt_match_type=&amp;matt_network=g&amp;matt_device=c&amp;matt_creative=539425529026&amp;matt_keyword=&amp;matt_ad_position=&amp;matt_ad_type=pla&amp;matt_merchant_id=357414410&amp;matt_product_id=MLB1745103022&amp;matt_product_partition_id=1799804751563&amp;matt_target_id=aud-1454065849627:pla-1799804751563&amp;gclid=Cj0KCQiA8t2eBhDeARIsAAVEga0euRKrRHy-ES4Xn4c1qONR66wjl5C3InHIo5XrwKKo7fC2b0uTaSYaArrsEALw_wcB" TargetMode="External"/><Relationship Id="rId124" Type="http://schemas.openxmlformats.org/officeDocument/2006/relationships/hyperlink" Target="https://www.riachuelo.com.br/produto/pote-plastico-retangular-hermetico-flor-rosa-2-3l-sanremo-e7a197dbea744e41976434ada5f93e0e?sku=11311" TargetMode="External"/><Relationship Id="rId123" Type="http://schemas.openxmlformats.org/officeDocument/2006/relationships/hyperlink" Target="https://shopee.com.br/product/417631379/18138661454" TargetMode="External"/><Relationship Id="rId122" Type="http://schemas.openxmlformats.org/officeDocument/2006/relationships/hyperlink" Target="https://shopee.com.br/product/536076331/13986761235?gclid=Cj0KCQiA8t2eBhDeARIsAAVEga04GHWrN1SqR8zk-HnRuaNY-wQxLe0xMuLk89Uk738JVojeVEstqLIaAvKQEALw_wcB" TargetMode="External"/><Relationship Id="rId95" Type="http://schemas.openxmlformats.org/officeDocument/2006/relationships/hyperlink" Target="https://www.emporiopalotina.com.br/panela-de-pressao-6-litros-allegra-22cm-inox-fundo-triplo?utm_source=Site&amp;utm_medium=GoogleMerchant&amp;utm_campaign=GoogleMerchant&amp;gclid=Cj0KCQiA8t2eBhDeARIsAAVEga1UIfzrR9yvDmNaQJUFP-8TYcfXwDSW_fprG6nkQRfcjYcBjqe8pEYaAk3PEALw_wcB" TargetMode="External"/><Relationship Id="rId94" Type="http://schemas.openxmlformats.org/officeDocument/2006/relationships/hyperlink" Target="https://www.polishop.com.br/panela-saute-petit-20cm-ichef-home-vermelha-polishop-shark-series/p?idsku=166491&amp;utm_source=google&amp;gclid=Cj0KCQiA8t2eBhDeARIsAAVEga2RouLTfxuQKZD6Y3K4fd7acS6S5NrUBOoKaTRS9EhaM7cle8P_FeEaAtPoEALw_wcB" TargetMode="External"/><Relationship Id="rId97" Type="http://schemas.openxmlformats.org/officeDocument/2006/relationships/hyperlink" Target="https://produto.mercadolivre.com.br/MLB-2186418201-panela-de-presso-para-fogo-de-induco-inox-tramontina-6l-_JM?matt_tool=40168140&amp;matt_word=&amp;matt_source=google&amp;matt_campaign_id=14302215507&amp;matt_ad_group_id=134553697108&amp;matt_match_type=&amp;matt_network=g&amp;matt_device=c&amp;matt_creative=539425477636&amp;matt_keyword=&amp;matt_ad_position=&amp;matt_ad_type=pla&amp;matt_merchant_id=129116455&amp;matt_product_id=MLB2186418201&amp;matt_product_partition_id=1821842542212&amp;matt_target_id=aud-1454065849627:pla-1821842542212&amp;gclid=Cj0KCQiA8t2eBhDeARIsAAVEga2TxN7dhYhqnNYeY5QKP3KqUJYRYK1gxiSPhu-dw5x0M0uOK5HQp8caAgRvEALw_wcB" TargetMode="External"/><Relationship Id="rId96" Type="http://schemas.openxmlformats.org/officeDocument/2006/relationships/hyperlink" Target="https://www.magazineluiza.com.br/panela-de-pressao-para-fogao-de-inducao-inox-tramontina-6l/p/jd3e22h9ac/ud/udpp/?&amp;seller_id=emporiopalotina2&amp;utm_source=google&amp;utm_medium=pla&amp;utm_campaign=&amp;partner_id=69996&amp;gclid=Cj0KCQiA8t2eBhDeARIsAAVEga22f9Qdb332hcgjYUJ6sqKOsGpCl25rIeSC2bAYbXPv0LbqoouFxC0aAvDKEALw_wcB&amp;gclsrc=aw.ds" TargetMode="External"/><Relationship Id="rId99" Type="http://schemas.openxmlformats.org/officeDocument/2006/relationships/hyperlink" Target="https://produto.mercadolivre.com.br/MLB-2137206962-panela-presso-fogo-induco-antiaderente-cermic-42-brinox-_JM?matt_tool=40168140&amp;matt_word=&amp;matt_source=google&amp;matt_campaign_id=14302215507&amp;matt_ad_group_id=134553697108&amp;matt_match_type=&amp;matt_network=g&amp;matt_device=c&amp;matt_creative=539425477636&amp;matt_keyword=&amp;matt_ad_position=&amp;matt_ad_type=pla&amp;matt_merchant_id=371262269&amp;matt_product_id=MLB2137206962&amp;matt_product_partition_id=1799822200509&amp;matt_target_id=aud-1454065849627:pla-1799822200509&amp;gclid=Cj0KCQiA8t2eBhDeARIsAAVEga3VsSCQ9kQGwiP_TEsVgs7zJil4c7OVR4bXpqDSp5OtxZvKboRkRm8aAlRTEALw_wcB" TargetMode="External"/><Relationship Id="rId98" Type="http://schemas.openxmlformats.org/officeDocument/2006/relationships/hyperlink" Target="https://produto.mercadolivre.com.br/MLB-1686227620-panela-pressao-induco-pressure-42l-brinox-rev-ceramico-_JM?matt_tool=67889828&amp;matt_word=&amp;matt_source=google&amp;matt_campaign_id=14302215537&amp;matt_ad_group_id=134553703348&amp;matt_match_type=&amp;matt_network=g&amp;matt_device=c&amp;matt_creative=539425529026&amp;matt_keyword=&amp;matt_ad_position=&amp;matt_ad_type=pla&amp;matt_merchant_id=223166982&amp;matt_product_id=MLB1686227620&amp;matt_product_partition_id=1818313865440&amp;matt_target_id=aud-1454065849627:pla-1818313865440&amp;gclid=Cj0KCQiA8t2eBhDeARIsAAVEga20fFGS9zPsn_1imLEama7r8WxkoAURh00tbxwN5sKEe45lBJQq3m0aArwZEALw_wcB" TargetMode="External"/><Relationship Id="rId91" Type="http://schemas.openxmlformats.org/officeDocument/2006/relationships/hyperlink" Target="https://www.amazon.com.br/Frigideira-Revestimento-Antiaderente-Electrolux-A21257101/dp/B09F1VB59T/ref=asc_df_B09F1VB59T/?tag=googleshopp00-20&amp;linkCode=df0&amp;hvadid=555495720867&amp;hvpos=&amp;hvnetw=g&amp;hvrand=2765788824355446013&amp;hvpone=&amp;hvptwo=&amp;hvqmt=&amp;hvdev=c&amp;hvdvcmdl=&amp;hvlocint=&amp;hvlocphy=1001541&amp;hvtargid=pla-1471460515384&amp;psc=1" TargetMode="External"/><Relationship Id="rId90" Type="http://schemas.openxmlformats.org/officeDocument/2006/relationships/hyperlink" Target="https://www.amazon.com.br/Profissional-Revestimento-Tramontina-Profissionais-20892024/dp/B076MBCQXM/ref=asc_df_B076MBCQXM/?tag=googleshopp00-20&amp;linkCode=df0&amp;hvadid=379765457684&amp;hvpos=&amp;hvnetw=g&amp;hvrand=2765788824355446013&amp;hvpone=&amp;hvptwo=&amp;hvqmt=&amp;hvdev=c&amp;hvdvcmdl=&amp;hvlocint=&amp;hvlocphy=1001541&amp;hvtargid=pla-812213120583&amp;psc=1" TargetMode="External"/><Relationship Id="rId93" Type="http://schemas.openxmlformats.org/officeDocument/2006/relationships/hyperlink" Target="https://www.amazon.com.br/Frigideira-Brinox-Ceramic-4791-354/dp/B07C4FN4HM/ref=asc_df_B07C4FN4HM/?tag=googleshopp00-20&amp;linkCode=df0&amp;hvadid=379816330550&amp;hvpos=&amp;hvnetw=g&amp;hvrand=15142559987538744180&amp;hvpone=&amp;hvptwo=&amp;hvqmt=&amp;hvdev=c&amp;hvdvcmdl=&amp;hvlocint=&amp;hvlocphy=1001541&amp;hvtargid=pla-812360974063&amp;psc=1" TargetMode="External"/><Relationship Id="rId92" Type="http://schemas.openxmlformats.org/officeDocument/2006/relationships/hyperlink" Target="https://www.amazon.com.br/Frigideira-ColorStone-Antiaderente-Volcano-Euro/dp/B08MT36WGP/ref=asc_df_B08MT36WGP/?tag=googleshopp00-20&amp;linkCode=df0&amp;hvadid=455483639906&amp;hvpos=&amp;hvnetw=g&amp;hvrand=15142559987538744180&amp;hvpone=&amp;hvptwo=&amp;hvqmt=&amp;hvdev=c&amp;hvdvcmdl=&amp;hvlocint=&amp;hvlocphy=1001541&amp;hvtargid=pla-1058465265018&amp;psc=1" TargetMode="External"/><Relationship Id="rId118" Type="http://schemas.openxmlformats.org/officeDocument/2006/relationships/hyperlink" Target="https://www.amazon.com.br/Cupula-Acrilico-Para-Brinox-Transparente/dp/B07KWB2BP3/ref=asc_df_B07KWB2BP3/?tag=googleshopp00-20&amp;linkCode=df0&amp;hvadid=379816330550&amp;hvpos=&amp;hvnetw=g&amp;hvrand=18378697941488523716&amp;hvpone=&amp;hvptwo=&amp;hvqmt=&amp;hvdev=c&amp;hvdvcmdl=&amp;hvlocint=&amp;hvlocphy=1001541&amp;hvtargid=pla-828097588542&amp;psc=1" TargetMode="External"/><Relationship Id="rId117" Type="http://schemas.openxmlformats.org/officeDocument/2006/relationships/hyperlink" Target="https://www.loja.vivo.com.br/cupula-brinox-para-bolos-de-acrilico-1-peca-1108966976/p?idsku=178114&amp;utm_source=google_shopping&amp;utm_medium=organic&amp;utm_campaign=free_shopping_list&amp;gclid=Cj0KCQiA8t2eBhDeARIsAAVEga3G5vn06bC4TrZw_hS4w5k2WjIWefIBgzB6zAj0V428MS92-w0ftpkaAtMaEALw_wcB&amp;gclsrc=aw.ds" TargetMode="External"/><Relationship Id="rId116" Type="http://schemas.openxmlformats.org/officeDocument/2006/relationships/hyperlink" Target="https://www.amazon.com.br/Cupula-Acrilico-Queijo-Brinox-Transparente/dp/B07RL457LP/ref=asc_df_B07RL457LP/?tag=googleshopp00-20&amp;linkCode=df0&amp;hvadid=379793457803&amp;hvpos=&amp;hvnetw=g&amp;hvrand=6992847217600491651&amp;hvpone=&amp;hvptwo=&amp;hvqmt=&amp;hvdev=c&amp;hvdvcmdl=&amp;hvlocint=&amp;hvlocphy=1001541&amp;hvtargid=pla-893486925241&amp;psc=1" TargetMode="External"/><Relationship Id="rId115" Type="http://schemas.openxmlformats.org/officeDocument/2006/relationships/hyperlink" Target="https://produto.mercadolivre.com.br/MLB-1961061034-mantegueira-de-inox-retangular-com-tampa-19x12cm-_JM?matt_tool=40168140&amp;matt_word=&amp;matt_source=google&amp;matt_campaign_id=14302215507&amp;matt_ad_group_id=134553697108&amp;matt_match_type=&amp;matt_network=g&amp;matt_device=c&amp;matt_creative=539425477636&amp;matt_keyword=&amp;matt_ad_position=&amp;matt_ad_type=pla&amp;matt_merchant_id=120976982&amp;matt_product_id=MLB1961061034&amp;matt_product_partition_id=1799822200509&amp;matt_target_id=aud-1454065850347:pla-1799822200509&amp;gclid=Cj0KCQiA8t2eBhDeARIsAAVEga1mnSuh4Xk0r6pFfAKSyvRaHlcAqXKu5-YqJAPU4R-YJNjCWK_6VSoaAnmXEALw_wcB" TargetMode="External"/><Relationship Id="rId119" Type="http://schemas.openxmlformats.org/officeDocument/2006/relationships/hyperlink" Target="https://www.extra.com.br/Pote-Com-Travas-4.3-Lts-Microondas-E-Freezer-10133535/p/10133535?utm_medium=cpc&amp;utm_source=google_freelisting&amp;IdSku=10133535&amp;idLojista=13948&amp;tipoLojista=3P" TargetMode="External"/><Relationship Id="rId110" Type="http://schemas.openxmlformats.org/officeDocument/2006/relationships/hyperlink" Target="https://www.amazon.com.br/GALHETEIRO-PL%C3%81STICO-SUPORTE-DONATELLO-11x10x20cm/dp/B07K5B2RQM/ref=asc_df_B07K5B2RQM/?tag=googleshopp00-20&amp;linkCode=df0&amp;hvadid=379699132246&amp;hvpos=&amp;hvnetw=g&amp;hvrand=3855029644869169508&amp;hvpone=&amp;hvptwo=&amp;hvqmt=&amp;hvdev=c&amp;hvdvcmdl=&amp;hvlocint=&amp;hvlocphy=1001541&amp;hvtargid=pla-1885663406859&amp;psc=1" TargetMode="External"/><Relationship Id="rId114" Type="http://schemas.openxmlformats.org/officeDocument/2006/relationships/hyperlink" Target="https://www.amazon.com.br/Manteigueira-Prime-19x12-Lyor-Voltagev/dp/B07PKX5QZT/ref=asc_df_B07PKX5QZT/?tag=googleshopp00-20&amp;linkCode=df0&amp;hvadid=379715601072&amp;hvpos=&amp;hvnetw=g&amp;hvrand=12124505023524962102&amp;hvpone=&amp;hvptwo=&amp;hvqmt=&amp;hvdev=c&amp;hvdvcmdl=&amp;hvlocint=&amp;hvlocphy=1001541&amp;hvtargid=pla-899938899303&amp;psc=1" TargetMode="External"/><Relationship Id="rId113" Type="http://schemas.openxmlformats.org/officeDocument/2006/relationships/hyperlink" Target="https://www.madeiramadeira.com.br/manteigueira-de-aco-inox-prime-19x12-5x6-5cm-lyor-prata-2219541.html?origem=pla-2219541&amp;utm_source=google&amp;utm_medium=cpc&amp;utm_content=baleiros-e-bombonieres-3208&amp;utm_term=&amp;utm_id=17663025245&amp;gclid=Cj0KCQiA8t2eBhDeARIsAAVEga2W5lSj8zvikQiHTgy65eHRADDrHgpU5eM0IXyRMwJf5kvDm5Q2oKoaAp_YEALw_wcB" TargetMode="External"/><Relationship Id="rId112" Type="http://schemas.openxmlformats.org/officeDocument/2006/relationships/hyperlink" Target="https://produto.mercadolivre.com.br/MLB-2001264087-galheteiro-de-vidro-e-inox-com-5-pcs-suporte-aramado-_JM?matt_tool=40168140&amp;matt_word=&amp;matt_source=google&amp;matt_campaign_id=14302215507&amp;matt_ad_group_id=134553697108&amp;matt_match_type=&amp;matt_network=g&amp;matt_device=c&amp;matt_creative=539425477636&amp;matt_keyword=&amp;matt_ad_position=&amp;matt_ad_type=pla&amp;matt_merchant_id=126795640&amp;matt_product_id=MLB2001264087&amp;matt_product_partition_id=1821842542212&amp;matt_target_id=aud-1454065849627:pla-1821842542212&amp;gclid=Cj0KCQiA8t2eBhDeARIsAAVEga0sz41GlHukpLuPm2T8Cx3PFfDbUy3BdXiBEjYGW2s0TAGMNRbvu7QaAh0qEALw_wcB" TargetMode="External"/><Relationship Id="rId111" Type="http://schemas.openxmlformats.org/officeDocument/2006/relationships/hyperlink" Target="https://www.amazon.com.br/PORTA-AZEITE-VINAGRE-SALEIRO-PIMENTEIRO/dp/B07W6H2862/ref=asc_df_B07W6H2862/?tag=googleshopp00-20&amp;linkCode=df0&amp;hvadid=379715601072&amp;hvpos=&amp;hvnetw=g&amp;hvrand=3855029644869169508&amp;hvpone=&amp;hvptwo=&amp;hvqmt=&amp;hvdev=c&amp;hvdvcmdl=&amp;hvlocint=&amp;hvlocphy=1001541&amp;hvtargid=pla-933485871314&amp;psc=1" TargetMode="External"/><Relationship Id="rId206" Type="http://schemas.openxmlformats.org/officeDocument/2006/relationships/hyperlink" Target="https://www.amazon.com.br/Sanduicheira-Grill-Inox-Maxx-Bgr08ip/dp/B08CTN9N7W/ref=asc_df_B08CTN9N7W/?tag=googleshopp00-20&amp;linkCode=df0&amp;hvadid=558994896212&amp;hvpos=&amp;hvnetw=g&amp;hvrand=8189300819932925475&amp;hvpone=&amp;hvptwo=&amp;hvqmt=&amp;hvdev=c&amp;hvdvcmdl=&amp;hvlocint=&amp;hvlocphy=1001541&amp;hvtargid=pla-1535411436182&amp;psc=1" TargetMode="External"/><Relationship Id="rId205" Type="http://schemas.openxmlformats.org/officeDocument/2006/relationships/hyperlink" Target="https://www.casasbahia.com.br/sanduicheira-mondial-master-grill-s-20-preto-inox-55011886/p/55011887?utm_medium=cpc&amp;utm_source=GP_PLA&amp;IdSku=55011887&amp;idLojista=10037&amp;tipoLojista=1P&amp;&amp;utm_campaign=gg_pmax_core_elpo_apostas&amp;gclid=Cj0KCQiA8t2eBhDeARIsAAVEga0wEGmuG7g1vAweZ4XNDEKl5NC_VYAK9e7Q7lIQUb_43tm2SX74V24aAqqmEALw_wcB&amp;gclsrc=aw.ds" TargetMode="External"/><Relationship Id="rId204" Type="http://schemas.openxmlformats.org/officeDocument/2006/relationships/hyperlink" Target="https://britania.com.br/cooktop_inducao_britania_400_4_bocas/p?idsku=7928&amp;gclid=Cj0KCQiA8t2eBhDeARIsAAVEga0VUHwqkQWMBirlO_HnqHYYr1nUjDHsXkTLq8dlFGcr6uTS0UGF_8gaAhnPEALw_wcB" TargetMode="External"/><Relationship Id="rId203" Type="http://schemas.openxmlformats.org/officeDocument/2006/relationships/hyperlink" Target="https://www.amazon.com.br/Cooktop-Indu%C3%A7%C3%A3o-Philco-queimadores-PCT40P/dp/B09DTKTCLW/ref=asc_df_B09DTKTCLW/?tag=googleshopp00-20&amp;linkCode=df0&amp;hvadid=555495720867&amp;hvpos=&amp;hvnetw=g&amp;hvrand=15485018481485943352&amp;hvpone=&amp;hvptwo=&amp;hvqmt=&amp;hvdev=c&amp;hvdvcmdl=&amp;hvlocint=&amp;hvlocphy=1001541&amp;hvtargid=pla-1729432164142&amp;psc=1" TargetMode="External"/><Relationship Id="rId208" Type="http://schemas.openxmlformats.org/officeDocument/2006/relationships/drawing" Target="../drawings/drawing12.xml"/><Relationship Id="rId207" Type="http://schemas.openxmlformats.org/officeDocument/2006/relationships/hyperlink" Target="https://www.amazon.com.br/Sanduicheira-Grill-BGR15PI-750w-Brit%C3%A2nia/dp/B0985S3WT5/ref=asc_df_B0985S3WT5/?tag=googleshopp00-20&amp;linkCode=df0&amp;hvadid=379715601072&amp;hvpos=&amp;hvnetw=g&amp;hvrand=8189300819932925475&amp;hvpone=&amp;hvptwo=&amp;hvqmt=&amp;hvdev=c&amp;hvdvcmdl=&amp;hvlocint=&amp;hvlocphy=1001541&amp;hvtargid=pla-1731637454348&amp;psc=1" TargetMode="External"/><Relationship Id="rId202" Type="http://schemas.openxmlformats.org/officeDocument/2006/relationships/hyperlink" Target="https://www.amazon.com.br/Fog%C3%A3o-Cooktop-Philco-Volcano-PCT44VC/dp/B0B69VK5TH/ref=asc_df_B0B69VK5TH/?tag=googleshopp00-20&amp;linkCode=df0&amp;hvadid=557926986208&amp;hvpos=&amp;hvnetw=g&amp;hvrand=15485018481485943352&amp;hvpone=&amp;hvptwo=&amp;hvqmt=&amp;hvdev=c&amp;hvdvcmdl=&amp;hvlocint=&amp;hvlocphy=1001541&amp;hvtargid=pla-1719126089441&amp;psc=1" TargetMode="External"/><Relationship Id="rId201" Type="http://schemas.openxmlformats.org/officeDocument/2006/relationships/hyperlink" Target="https://www.amazon.com.br/Ta%C3%A7as-Sobremesa-Ruvolo-Egito-Vidro/dp/B08HFQ1CLY/ref=asc_df_B08HFQ1CLY/?tag=googleshopp00-20&amp;linkCode=df0&amp;hvadid=379685432142&amp;hvpos=&amp;hvnetw=g&amp;hvrand=8219377635362304183&amp;hvpone=&amp;hvptwo=&amp;hvqmt=&amp;hvdev=c&amp;hvdvcmdl=&amp;hvlocint=&amp;hvlocphy=1001541&amp;hvtargid=pla-995384260469&amp;psc=1" TargetMode="External"/><Relationship Id="rId200" Type="http://schemas.openxmlformats.org/officeDocument/2006/relationships/hyperlink" Target="https://www.amazon.com.br/Ta%C3%A7as-Sobremesa-Ruvolo-Paradise-Vidro/dp/B08HFNTJTP/ref=asc_df_B08HFNTJTP/?tag=googleshopp00-20&amp;linkCode=df0&amp;hvadid=379727340619&amp;hvpos=&amp;hvnetw=g&amp;hvrand=8219377635362304183&amp;hvpone=&amp;hvptwo=&amp;hvqmt=&amp;hvdev=c&amp;hvdvcmdl=&amp;hvlocint=&amp;hvlocphy=1001541&amp;hvtargid=pla-1057313293806&amp;psc=1"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0" Type="http://schemas.openxmlformats.org/officeDocument/2006/relationships/hyperlink" Target="https://www.astrodistribuidora.com/checkout/cart/" TargetMode="External"/><Relationship Id="rId22" Type="http://schemas.openxmlformats.org/officeDocument/2006/relationships/hyperlink" Target="https://www.superepi.com.br/calcado-profissional-bb65-soft-works-ii-preto-ca-31898--p1047629?tsid=16&amp;gclid=Cj0KCQiA8aOeBhCWARIsANRFrQEilOoRkKZUe5elOSYcPvIiSKIwGkAn5ceOm0sgQKX2M4y7DoekFDgaAkdWEALw_wcB" TargetMode="External"/><Relationship Id="rId21" Type="http://schemas.openxmlformats.org/officeDocument/2006/relationships/hyperlink" Target="https://www.mameluko.com.br/soft-works-preto.html?gclid=Cj0KCQiA8aOeBhCWARIsANRFrQHEiuPn5NbGjT8UwvThRd6PIZyrc2Vih_ZTc61MoGPqHUwoSPMO-ZQaAiTSEALw_wcB" TargetMode="External"/><Relationship Id="rId24" Type="http://schemas.openxmlformats.org/officeDocument/2006/relationships/hyperlink" Target="https://www.zattini.com.br/calca-alfaiataria-terminal-masculina-marinho-MCM-0080-012?campaign=gglepqpla&amp;gclid=Cj0KCQiA8aOeBhCWARIsANRFrQH0mJlX33fFZ51w8COAsDc2yC3roytEI6hiDj7nuABiKEqFeuom-egaAqB7EALw_wcB&amp;gclsrc=aw.ds" TargetMode="External"/><Relationship Id="rId23" Type="http://schemas.openxmlformats.org/officeDocument/2006/relationships/hyperlink" Target="https://shopee.com.br/product/264366301/7460203344" TargetMode="External"/><Relationship Id="rId26" Type="http://schemas.openxmlformats.org/officeDocument/2006/relationships/hyperlink" Target="https://www.zattini.com.br/calca-alfaiataria-terminal-masculina-marinho-MCM-0080-012?campaign=gglepqpla&amp;gclid=Cj0KCQiA8aOeBhCWARIsANRFrQH0mJlX33fFZ51w8COAsDc2yC3roytEI6hiDj7nuABiKEqFeuom-egaAqB7EALw_wcB&amp;gclsrc=aw.ds" TargetMode="External"/><Relationship Id="rId25" Type="http://schemas.openxmlformats.org/officeDocument/2006/relationships/hyperlink" Target="https://www.amazon.com.br/Gravata-Slim-Fit-Sport-Preto/dp/B07Y5GXZF1/ref=asc_df_B07Y5GXZF1/?tag=googleshopp00-20&amp;linkCode=df0&amp;hvadid=392738832393&amp;hvpos=&amp;hvnetw=g&amp;hvrand=14891123755319491567&amp;hvpone=&amp;hvptwo=&amp;hvqmt=&amp;hvdev=c&amp;hvdvcmdl=&amp;hvlocint=&amp;hvlocphy=1001541&amp;hvtargid=pla-1028728289492&amp;psc=1" TargetMode="External"/><Relationship Id="rId28" Type="http://schemas.openxmlformats.org/officeDocument/2006/relationships/drawing" Target="../drawings/drawing14.xml"/><Relationship Id="rId27" Type="http://schemas.openxmlformats.org/officeDocument/2006/relationships/hyperlink" Target="https://www.amazon.com.br/Gravata-Slim-Fit-Sport-Preto/dp/B07Y5GXZF1/ref=asc_df_B07Y5GXZF1/?tag=googleshopp00-20&amp;linkCode=df0&amp;hvadid=392738832393&amp;hvpos=&amp;hvnetw=g&amp;hvrand=14891123755319491567&amp;hvpone=&amp;hvptwo=&amp;hvqmt=&amp;hvdev=c&amp;hvdvcmdl=&amp;hvlocint=&amp;hvlocphy=1001541&amp;hvtargid=pla-1028728289492&amp;psc=1" TargetMode="External"/><Relationship Id="rId11" Type="http://schemas.openxmlformats.org/officeDocument/2006/relationships/hyperlink" Target="https://www.fabricadejalecos.com.br/gastronomia/dolma-para-chef-de-cozinha-unissex?parceiro=5936&amp;variant_id=159&amp;srsltid=AeTuncoe7eDKzhHJ1IYgIaquzBk9m0_c9zNu_sDREJLargRWjY4IjhfjR7A" TargetMode="External"/><Relationship Id="rId10" Type="http://schemas.openxmlformats.org/officeDocument/2006/relationships/hyperlink" Target="https://www.lojadoguardapo.com.br/uniformes-profissionais-e-acessorios/2115" TargetMode="External"/><Relationship Id="rId13" Type="http://schemas.openxmlformats.org/officeDocument/2006/relationships/hyperlink" Target="https://produto.mercadolivre.com.br/MLB-1068789357-calca-feminina-alfaiataria-otimo-caimento-_JM?attributes=COLOR_SECONDARY_COLOR%3AUHJldG8%3D&amp;quantity=1" TargetMode="External"/><Relationship Id="rId12" Type="http://schemas.openxmlformats.org/officeDocument/2006/relationships/hyperlink" Target="https://produto.mercadolivre.com.br/MLB-1969040234-calca-operacional-do-conjunto-domestica-copeira-oxford-_JM?matt_tool=14804773&amp;matt_word=&amp;matt_source=google&amp;matt_campaign_id=14302215543&amp;matt_ad_group_id=134553705588&amp;matt_match_type=&amp;matt_network=g&amp;matt_device=c&amp;matt_creative=539425529194&amp;matt_keyword=&amp;matt_ad_position=&amp;matt_ad_type=pla&amp;matt_merchant_id=309139951&amp;matt_product_id=MLB1969040234-93069221247&amp;matt_product_partition_id=1854503068687&amp;matt_target_id=pla-1854503068687&amp;gclid=Cj0KCQiA8aOeBhCWARIsANRFrQEBeRE6BRl-U3BGQWukGe6xJ2g__Job_xoW3NS2hfYjGTbY9PFsm9UaAgckEALw_wcB" TargetMode="External"/><Relationship Id="rId15" Type="http://schemas.openxmlformats.org/officeDocument/2006/relationships/hyperlink" Target="https://www.magazineluiza.com.br/bandana-lenco-restaurante-chef-cozinha-padaria-moto-marrom-visual-uniformes/p/jb89ckk661/md/bdna/?&amp;seller_id=fgaparts&amp;utm_source=google&amp;utm_medium=pla&amp;utm_campaign=&amp;partner_id=68212&amp;gclid=Cj0KCQiA8aOeBhCWARIsANRFrQH4R5bUWTOYcIQvksniT2N2-0Gdgbd2C-lgMvBAd1D0qyNcfAXXdOQaAvfIEALw_wcB&amp;gclsrc=aw.ds" TargetMode="External"/><Relationship Id="rId14" Type="http://schemas.openxmlformats.org/officeDocument/2006/relationships/hyperlink" Target="https://produto.mercadolivre.com.br/MLB-1514002387-calca-feminina-social-com-bolso-preta-com-lycra-cintura-alta-_JM?matt_tool=18956390&amp;utm_source=google_shopping&amp;utm_medium=organic&amp;attributes=COLOR_SECONDARY_COLOR%3AUHJldG8%3D%2CFABRIC_DESIGN%3ATGlzbw%3D%3D" TargetMode="External"/><Relationship Id="rId17" Type="http://schemas.openxmlformats.org/officeDocument/2006/relationships/hyperlink" Target="https://shopee.com.br/product/607420202/11779194707" TargetMode="External"/><Relationship Id="rId16" Type="http://schemas.openxmlformats.org/officeDocument/2006/relationships/hyperlink" Target="https://produto.mercadolivre.com.br/MLB-740549676-bandana-padaria-chef-cozinha-barman-lanchonete-_JM?matt_tool=43232742&amp;matt_word=&amp;matt_source=google&amp;matt_campaign_id=14302214868&amp;matt_ad_group_id=124787840126&amp;matt_match_type=&amp;matt_network=g&amp;matt_device=c&amp;matt_creative=539425484389&amp;matt_keyword=&amp;matt_ad_position=&amp;matt_ad_type=pla&amp;matt_merchant_id=109541622&amp;matt_product_id=MLB740549676-33019783365&amp;matt_product_partition_id=1818322146383&amp;matt_target_id=pla-1818322146383&amp;gclid=Cj0KCQiA8aOeBhCWARIsANRFrQE0LiFmEJ6O_6PVDoMAr8y-kM92IrGQZlg4V3YqmfW8_GGdKXE1oBsaAt4LEALw_wcB" TargetMode="External"/><Relationship Id="rId19" Type="http://schemas.openxmlformats.org/officeDocument/2006/relationships/hyperlink" Target="https://www.americanas.com.br/produto/4604945849?opn=YSMESP&amp;offerId=61db1f9ad9fd6edeec5dfa6d&amp;srsltid=AeTuncqvm5hfOXnD_GhTu7-yYgJxSNvn-fSfk1_UAeZm16ZZBwduyeSrRFA" TargetMode="External"/><Relationship Id="rId18" Type="http://schemas.openxmlformats.org/officeDocument/2006/relationships/hyperlink" Target="https://produto.mercadolivre.com.br/MLB-1947432644-avental-oxford-c-bolso-e-ajustador-de-altura-restaurante-_JM?matt_tool=40168140&amp;matt_word=&amp;matt_source=google&amp;matt_campaign_id=14302215507&amp;matt_ad_group_id=134553697108&amp;matt_match_type=&amp;matt_network=g&amp;matt_device=c&amp;matt_creative=539425477636&amp;matt_keyword=&amp;matt_ad_position=&amp;matt_ad_type=pla&amp;matt_merchant_id=246503835&amp;matt_product_id=MLB1947432644&amp;matt_product_partition_id=1821842542212&amp;matt_target_id=pla-1821842542212&amp;gclid=Cj0KCQiA8aOeBhCWARIsANRFrQG4azTAQm1EdfK19i2XsO1tokMKyRKOVgE7uH4sXoGxkoyiIbmO6U4aAohJEALw_wcB" TargetMode="External"/><Relationship Id="rId1" Type="http://schemas.openxmlformats.org/officeDocument/2006/relationships/hyperlink" Target="https://www.magazineluiza.com.br/blusa-de-moletom-flanelado-tipo-iii-sem-touca-fechada-wino-uniformes/p/jbhdbe5316/md/mlfm/?&amp;seller_id=winouniformes" TargetMode="External"/><Relationship Id="rId2" Type="http://schemas.openxmlformats.org/officeDocument/2006/relationships/hyperlink" Target="https://www.americanas.com.br/produto/4921861729?opn=YSMESP&amp;offerId=62575ba987c00289c20ccf5c&amp;srsltid=AeTuncoJdPVxMShlDt6C4CdBdbMGQBT7wf6dkHfXjhg6TESZkFwzfAadXsM&amp;cor=Cinza&amp;tamanho=P&amp;condition=NEW" TargetMode="External"/><Relationship Id="rId3" Type="http://schemas.openxmlformats.org/officeDocument/2006/relationships/hyperlink" Target="https://www.amazon.com.br/Moletom-Fechado-Flanelado-Feminino-Masculino/dp/B09C2MJ7GK/ref=asc_df_B09C2MJ7GK/?tag=googleshopp00-20&amp;linkCode=df0&amp;hvadid=564920150869&amp;hvpos=&amp;hvnetw=g&amp;hvrand=2613220013198504265&amp;hvpone=&amp;hvptwo=&amp;hvqmt=&amp;hvdev=c&amp;hvdvcmdl=&amp;hvlocint=&amp;hvlocphy=1001541&amp;hvtargid=pla-1491744290120&amp;th=1&amp;psc=1" TargetMode="External"/><Relationship Id="rId4" Type="http://schemas.openxmlformats.org/officeDocument/2006/relationships/hyperlink" Target="https://shopee.com.br/product/264366301/7460203344" TargetMode="External"/><Relationship Id="rId9" Type="http://schemas.openxmlformats.org/officeDocument/2006/relationships/hyperlink" Target="https://www.amazon.com.br/D%C3%B3lm%C3%A3-Cozinha-Preto-Branco-Poli%C3%A9ster/dp/B07VQ1XPLK/ref=asc_df_B07VQ1XPLK/?tag=googleshopp00-20&amp;linkCode=df0&amp;hvadid=609821191565&amp;hvpos=&amp;hvnetw=g&amp;hvrand=6020964231774295388&amp;hvpone=&amp;hvptwo=&amp;hvqmt=&amp;hvdev=c&amp;hvdvcmdl=&amp;hvlocint=&amp;hvlocphy=1001541&amp;hvtargid=pla-1689675817115&amp;psc=1" TargetMode="External"/><Relationship Id="rId5" Type="http://schemas.openxmlformats.org/officeDocument/2006/relationships/hyperlink" Target="https://www.americanas.com.br/produto/4604945849?opn=YSMESP&amp;offerId=61db1f9ad9fd6edeec5dfa6d&amp;srsltid=AeTuncqvm5hfOXnD_GhTu7-yYgJxSNvn-fSfk1_UAeZm16ZZBwduyeSrRFA" TargetMode="External"/><Relationship Id="rId6" Type="http://schemas.openxmlformats.org/officeDocument/2006/relationships/hyperlink" Target="https://shopee.com.br/product/405588395/12987932362" TargetMode="External"/><Relationship Id="rId7" Type="http://schemas.openxmlformats.org/officeDocument/2006/relationships/hyperlink" Target="https://www.zattini.com.br/calca-alfaiataria-terminal-masculina-marinho-MCM-0080-012?campaign=gglepqpla&amp;gclid=Cj0KCQiA8aOeBhCWARIsANRFrQH0mJlX33fFZ51w8COAsDc2yC3roytEI6hiDj7nuABiKEqFeuom-egaAqB7EALw_wcB&amp;gclsrc=aw.ds" TargetMode="External"/><Relationship Id="rId8" Type="http://schemas.openxmlformats.org/officeDocument/2006/relationships/hyperlink" Target="https://www.magazineluiza.com.br/gravata-borboleta-de-crepe-acetinado-adulto-infantil-com-fita-de-cetim-santie/p/ghd5hj2779/af/grvf/?&amp;seller_id=thbimports"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hyperlink" Target="https://produto.mercadolivre.com.br/MLB-1828849346-relogio-de-ponto-control-id-rep-idclass-bio-prox-ask-c-nota-_JM?matt_tool=81686442&amp;matt_word=&amp;matt_source=google&amp;matt_campaign_id=14302215513&amp;matt_ad_group_id=134553699108&amp;matt_match_type=&amp;matt_network=g&amp;matt_device=c&amp;matt_creative=539425477675&amp;matt_keyword=&amp;matt_ad_position=&amp;matt_ad_type=pla&amp;matt_merchant_id=243686782&amp;matt_product_id=MLB1828849346&amp;matt_product_partition_id=1816604225910&amp;matt_target_id=aud-1454065850347:pla-1816604225910&amp;gclid=CjwKCAiAleOeBhBdEiwAfgmXf4c8n6oQ2bq5oO0M55XXRNhHeK6VoCCZhJIjpiTYpk-g8gw8hmlGoxoC97kQAvD_BwE" TargetMode="External"/><Relationship Id="rId2" Type="http://schemas.openxmlformats.org/officeDocument/2006/relationships/hyperlink" Target="https://produto.mercadolivre.com.br/MLB-1422980260-relogio-de-ponto-biometrico-control-id-rep-idclass-_JM?matt_tool=81686442&amp;matt_word=&amp;matt_source=google&amp;matt_campaign_id=14302215513&amp;matt_ad_group_id=134553699108&amp;matt_match_type=&amp;matt_network=g&amp;matt_device=c&amp;matt_creative=539425477675&amp;matt_keyword=&amp;matt_ad_position=&amp;matt_ad_type=pla&amp;matt_merchant_id=117514107&amp;matt_product_id=MLB1422980260&amp;matt_product_partition_id=1816604225910&amp;matt_target_id=aud-1454065850347:pla-1816604225910&amp;gclid=CjwKCAiAleOeBhBdEiwAfgmXf2SbHoEkG-gFfvqgZJuNCxfi5vOYTlsvDxNf_WBzpVjioEP1cK5XVhoC-3gQAvD_BwE" TargetMode="External"/><Relationship Id="rId3"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40" Type="http://schemas.openxmlformats.org/officeDocument/2006/relationships/hyperlink" Target="https://www.magazineluiza.com.br/copo-tubo-300ml-brooklyn-sm/p/kd3626776h/ud/coco/?&amp;seller_id=balaroti&amp;utm_source=google&amp;utm_medium=pla&amp;utm_campaign=&amp;partner_id=68055&amp;gclid=CjwKCAiAoL6eBhA3EiwAXDom5ilftMMvCMF6U1otk3n_uuBi8B2i-81uyIM0oekb-N41jvahDK225hoCF0kQAvD_BwE&amp;gclsrc=aw.ds" TargetMode="External"/><Relationship Id="rId42" Type="http://schemas.openxmlformats.org/officeDocument/2006/relationships/hyperlink" Target="https://www.magazineluiza.com.br/copo-long-drink-bar-340ml-2606-caixa-com-24-copos-nadir/p/ged62990e2/ud/cpdk/?&amp;seller_id=lidervanpresentes&amp;utm_source=google&amp;utm_medium=pla&amp;utm_campaign=&amp;partner_id=69107&amp;gclid=CjwKCAiAoL6eBhA3EiwAXDom5tfFSdvJrH6sN6EOT-vx9_EhDQhkGXVPgPfLGobiP-RXqGxrkeEFexoC22IQAvD_BwE&amp;gclsrc=aw.ds" TargetMode="External"/><Relationship Id="rId41" Type="http://schemas.openxmlformats.org/officeDocument/2006/relationships/hyperlink" Target="https://loja.bartenderstore.com.br/utensilios-bar/copo-tubo-em-vidro-cylinder-300ml-nadir?parceiro=9446&amp;parceiro=9446&amp;utm_source=google&amp;utm_medium=cpc&amp;utm_campaign=x&amp;utm_content=&amp;utm_term=&amp;gclid=CjwKCAiAoL6eBhA3EiwAXDom5ojX0-PWBDAO0WvFufjQolibW1-3EcHX_WLSJqLipeL9BvAMJyPB6RoCq2MQAvD_BwE" TargetMode="External"/><Relationship Id="rId44" Type="http://schemas.openxmlformats.org/officeDocument/2006/relationships/hyperlink" Target="https://produto.mercadolivre.com.br/MLB-2799792175-jarra-de-inox-2l-com-aparador-de-gelo-e-tampa-_JM?matt_tool=40168140&amp;matt_word=&amp;matt_source=google&amp;matt_campaign_id=14302215507&amp;matt_ad_group_id=134553697108&amp;matt_match_type=&amp;matt_network=g&amp;matt_device=c&amp;matt_creative=539425477636&amp;matt_keyword=&amp;matt_ad_position=&amp;matt_ad_type=pla&amp;matt_merchant_id=645166702&amp;matt_product_id=MLB2799792175&amp;matt_product_partition_id=1821842542212&amp;matt_target_id=aud-1454065849627:pla-1821842542212&amp;gclid=CjwKCAiAoL6eBhA3EiwAXDom5tA0fiEzhD4B87_4CEv_cw5u3Yu_CjXJSjuRwcKJgD_8KxD7vBluOxoCSJ8QAvD_BwE" TargetMode="External"/><Relationship Id="rId43" Type="http://schemas.openxmlformats.org/officeDocument/2006/relationships/hyperlink" Target="https://www.magazineluiza.com.br/jarra-em-aco-inox-2-litros-tampa-e-aparador-de-gelo-espuma-top-rio/p/cfk78fbf7k/ud/udjr/?&amp;seller_id=inoxstore&amp;utm_source=google&amp;utm_medium=pla&amp;utm_campaign=&amp;partner_id=69107&amp;gclid=CjwKCAiAoL6eBhA3EiwAXDom5tXsLZQhCvCZDrP0MUsph484yMiLSknUZx79pAGj6GPCbtffbrA2whoCuw4QAvD_BwE&amp;gclsrc=aw.ds" TargetMode="External"/><Relationship Id="rId46" Type="http://schemas.openxmlformats.org/officeDocument/2006/relationships/hyperlink" Target="https://www.utifacil.com.br/jarra-c-medidas-inox?utm_source=Site&amp;utm_medium=GoogleMerchant&amp;utm_campaign=GoogleMerchant" TargetMode="External"/><Relationship Id="rId45" Type="http://schemas.openxmlformats.org/officeDocument/2006/relationships/hyperlink" Target="https://www.magazineluiza.com.br/jarra-com-tampa-2-litros-em-aco-inox-artinox/p/cf7c9fh110/ud/udjr/?&amp;seller_id=multibar2&amp;utm_source=google&amp;utm_medium=pla&amp;utm_campaign=&amp;partner_id=69107&amp;gclid=CjwKCAiAoL6eBhA3EiwAXDom5qo5sI9d2wXLv9DR9oQ4z93KCJoYHYmtyiOugw7628FuTHfg_BA0QRoCIKIQAvD_BwE&amp;gclsrc=aw.ds" TargetMode="External"/><Relationship Id="rId48" Type="http://schemas.openxmlformats.org/officeDocument/2006/relationships/hyperlink" Target="https://shopee.com.br/product/292692251/4348826202?gclid=Cj0KCQiAw8OeBhCeARIsAGxWtUwdrElSPlUKv3hEd-o-zJgjQAUMzj_MWR6Pvo1QYXdrTXYax83jL9gaAkKkEALw_wcB" TargetMode="External"/><Relationship Id="rId47" Type="http://schemas.openxmlformats.org/officeDocument/2006/relationships/hyperlink" Target="https://produto.mercadolivre.com.br/MLB-1698751726-caneca-inox-1-litro-ferve-facil-leiteira-fervedor-zanella-_JM?matt_tool=94929336&amp;matt_word=&amp;matt_source=google&amp;matt_campaign_id=14302215567&amp;matt_ad_group_id=134553709588&amp;matt_match_type=&amp;matt_network=g&amp;matt_device=c&amp;matt_creative=539425529500&amp;matt_keyword=&amp;matt_ad_position=&amp;matt_ad_type=pla&amp;matt_merchant_id=323075621&amp;matt_product_id=MLB1698751726&amp;matt_product_partition_id=1799822200469&amp;matt_target_id=aud-1454065850347:pla-1799822200469&amp;gclid=CjwKCAiAleOeBhBdEiwAfgmXf0IdOHzLurqg7Q8IcLil1lge0wRzgCt93AM_v3yIt_IZFygkpvEcxhoCdBMQAvD_BwE" TargetMode="External"/><Relationship Id="rId49" Type="http://schemas.openxmlformats.org/officeDocument/2006/relationships/hyperlink" Target="https://www.madeiramadeira.com.br/dispenser-redondo-inox-cafe-50ml-169438185.html?origem=pla-169438185&amp;utm_source=google&amp;utm_medium=cpc&amp;utm_content=dispensers-de-alcool-5540&amp;utm_term=&amp;utm_id=17817035511&amp;gclid=Cj0KCQiAw8OeBhCeARIsAGxWtUxIHCfBhTQRlckCxOeqbrTm4sctAUa6mG5jLsdUpXGx9LtsD4_y2VAaAsQ1EALw_wcB" TargetMode="External"/><Relationship Id="rId31" Type="http://schemas.openxmlformats.org/officeDocument/2006/relationships/hyperlink" Target="https://www.magazineluiza.com.br/colher-industrial-de-nylon-445-cm-jolly/p/gk2g0bf7bh/ud/colh/?&amp;seller_id=centralfogoes" TargetMode="External"/><Relationship Id="rId30" Type="http://schemas.openxmlformats.org/officeDocument/2006/relationships/hyperlink" Target="https://www.magazineluiza.com.br/canecao-de-aluminio-35l-linha-hotel-nutri-family/p/gj2d153aa6/ud/lfud/?&amp;seller_id=kicasashow" TargetMode="External"/><Relationship Id="rId33" Type="http://schemas.openxmlformats.org/officeDocument/2006/relationships/hyperlink" Target="https://shopee.com.br/product/323678179/8032040049?gclid=CjwKCAiAleOeBhBdEiwAfgmXf8h4hXE8wQuRsYmI-d7t6SRsOeWQOSnImu9XYOY8gerdtwjAif6FihoC768QAvD_BwE" TargetMode="External"/><Relationship Id="rId32" Type="http://schemas.openxmlformats.org/officeDocument/2006/relationships/hyperlink" Target="https://produto.mercadolivre.com.br/MLB-2777842628-colhe-para-cozinha-industrial-nylon-com-cavo-41-cm-jolly-_JM?matt_tool=40168140&amp;matt_word=&amp;matt_source=google&amp;matt_campaign_id=14302215507&amp;matt_ad_group_id=134553697108&amp;matt_match_type=&amp;matt_network=g&amp;matt_device=c&amp;matt_creative=539425477636&amp;matt_keyword=&amp;matt_ad_position=&amp;matt_ad_type=pla&amp;matt_merchant_id=252115875&amp;matt_product_id=MLB2777842628&amp;matt_product_partition_id=1799822200509&amp;matt_target_id=aud-1454065850347:pla-1799822200509&amp;gclid=CjwKCAiAleOeBhBdEiwAfgmXf14fTRfE1WEqHLp-EAld6OxPZ1W-USWMMMGS3sg3pGkKvZ-wNVO8fBoCjToQAvD_BwE" TargetMode="External"/><Relationship Id="rId35" Type="http://schemas.openxmlformats.org/officeDocument/2006/relationships/hyperlink" Target="https://produto.mercadolivre.com.br/MLB-3055605628-colher-de-arroz-aco-inox-245cm-_JM?matt_tool=94929336&amp;matt_word=&amp;matt_source=google&amp;matt_campaign_id=14302215567&amp;matt_ad_group_id=134553709588&amp;matt_match_type=&amp;matt_network=g&amp;matt_device=c&amp;matt_creative=539425529500&amp;matt_keyword=&amp;matt_ad_position=&amp;matt_ad_type=pla&amp;matt_merchant_id=114079028&amp;matt_product_id=MLB3055605628&amp;matt_product_partition_id=1799822200469&amp;matt_target_id=pla-1799822200469&amp;gclid=Cj0KCQiA_bieBhDSARIsADU4zLevWUNKfqp5cYav078j4sUi-PjM2lxPMm2XhTDIrfgiyaCdCIozN4MaArWREALw_wcB" TargetMode="External"/><Relationship Id="rId34" Type="http://schemas.openxmlformats.org/officeDocument/2006/relationships/hyperlink" Target="https://www.viainox.com/produto/colher-para-cha-aco-inox-buzios-5136" TargetMode="External"/><Relationship Id="rId37" Type="http://schemas.openxmlformats.org/officeDocument/2006/relationships/hyperlink" Target="https://www.compracerta.com.br/jogo-de-copos-sm-firenze-long-drink-com-6-pecas-2092756/p?idsku=326108244&amp;utmi_pc=10102091" TargetMode="External"/><Relationship Id="rId36" Type="http://schemas.openxmlformats.org/officeDocument/2006/relationships/hyperlink" Target="https://www.maravilhasdolar.com/colher-de-arroz-aco-inox-cook-24-5cm-99236-p7282?tsid=16&amp;gclid=Cj0KCQiA_bieBhDSARIsADU4zLcVjhY89hHNt2iVsZLpTmKIQ_hjU8iO9QkeY3pDBlAS2xWHIg-gf_waAhzdEALw_wcB" TargetMode="External"/><Relationship Id="rId39" Type="http://schemas.openxmlformats.org/officeDocument/2006/relationships/hyperlink" Target="https://www.lojadochefutilidades.com.br/copo-brooklyn-tubo-300ml-j258-nadir/p?utm_source=google&amp;utm_medium=cpc&amp;utm_campaign=performance_max&amp;gclid=CjwKCAiAoL6eBhA3EiwAXDom5qYZRZIcvfhAjrBPqHTqxaYssTz7YqPRamVSz99Ye84cKnJiSKuzWBoCMHcQAvD_BwE" TargetMode="External"/><Relationship Id="rId38" Type="http://schemas.openxmlformats.org/officeDocument/2006/relationships/hyperlink" Target="https://loja.nadir.com.br/jogo-de-copos-sm-firenze-long-drink-360ml-com-6-pecas?gclid=Cj0KCQiA_bieBhDSARIsADU4zLd4DN6HGu_ow9wV7G7-7fwUsmM1ld8YMpmF1DQmWf3_ONGd5Xhkw10aAkKmEALw_wcB" TargetMode="External"/><Relationship Id="rId20" Type="http://schemas.openxmlformats.org/officeDocument/2006/relationships/hyperlink" Target="https://www.copafer.com.br/pa-de-lixo-branco-pa-astra-p1110637?tsid=69&amp;srsltid=Ad5pg_GUCPEA2IhGiBg9Pg5SqyqFB6QArUcXMwPfZxClDdaD7hlE0HC5P-c&amp;region_id=000001" TargetMode="External"/><Relationship Id="rId22" Type="http://schemas.openxmlformats.org/officeDocument/2006/relationships/hyperlink" Target="https://www.amazon.com.br/SANTA-MARIA-751-Escova-Retangular/dp/B087XWRDGB/ref=asc_df_B087XWRDGB/?tag=googleshopp00-20&amp;linkCode=df0&amp;hvadid=379805722748&amp;hvpos=&amp;hvnetw=g&amp;hvrand=14452752278886100347&amp;hvpone=&amp;hvptwo=&amp;hvqmt=&amp;hvdev=c&amp;hvdvcmdl=&amp;hvlocint=&amp;hvlocphy=1001541&amp;hvtargid=pla-937062542092&amp;psc=1" TargetMode="External"/><Relationship Id="rId21" Type="http://schemas.openxmlformats.org/officeDocument/2006/relationships/hyperlink" Target="https://www.amazon.com.br/Escova-Multiuso-para-Lavar-Condor/dp/B07KYF4XJV/ref=asc_df_B07KYF4XJV/?tag=googleshopp00-20&amp;linkCode=df0&amp;hvadid=379805722748&amp;hvpos=&amp;hvnetw=g&amp;hvrand=14452752278886100347&amp;hvpone=&amp;hvptwo=&amp;hvqmt=&amp;hvdev=c&amp;hvdvcmdl=&amp;hvlocint=&amp;hvlocphy=1001541&amp;hvtargid=pla-891489400499&amp;psc=1" TargetMode="External"/><Relationship Id="rId24" Type="http://schemas.openxmlformats.org/officeDocument/2006/relationships/hyperlink" Target="https://www.amazon.com.br/Bandeja-Retangular-Mimo-Style-Voltagev/dp/B07WJ6V2KF/ref=asc_df_B07WJ6V2KF/?tag=googleshopp00-20&amp;linkCode=df0&amp;hvadid=379720633837&amp;hvpos=&amp;hvnetw=g&amp;hvrand=13619303690308734101&amp;hvpone=&amp;hvptwo=&amp;hvqmt=&amp;hvdev=c&amp;hvdvcmdl=&amp;hvlocint=&amp;hvlocphy=1001541&amp;hvtargid=pla-1094678643586&amp;psc=1" TargetMode="External"/><Relationship Id="rId23" Type="http://schemas.openxmlformats.org/officeDocument/2006/relationships/hyperlink" Target="https://www.joli.com.br/escova-lavar-16-condor/p?idsku=7131&amp;CampanhaInstitucional&amp;gclid=CjwKCAiAleOeBhBdEiwAfgmXfzVqCzSdTwz3NyzIGeIGbzaacnQzKWP1k-9xxqV1ZtKMch821ptMxxoCWgsQAvD_BwE" TargetMode="External"/><Relationship Id="rId26" Type="http://schemas.openxmlformats.org/officeDocument/2006/relationships/hyperlink" Target="https://shopee.com.br/product/566449047/13335628973?gclid=CjwKCAiAleOeBhBdEiwAfgmXf1nvIxrDtSFMW-y9zJNz51tGf7UeZ2sd-0UX8BZ-cqFob7cHc0krGRoC2boQAvD_BwE" TargetMode="External"/><Relationship Id="rId25" Type="http://schemas.openxmlformats.org/officeDocument/2006/relationships/hyperlink" Target="https://www.amazon.com.br/Bandeja-Retangular-Arienzo-1682040-Brinox/dp/B076T977JH/ref=asc_df_B076T977JH/?tag=googleshopp00-20&amp;linkCode=df0&amp;hvadid=379685432325&amp;hvpos=&amp;hvnetw=g&amp;hvrand=13619303690308734101&amp;hvpone=&amp;hvptwo=&amp;hvqmt=&amp;hvdev=c&amp;hvdvcmdl=&amp;hvlocint=&amp;hvlocphy=1001541&amp;hvtargid=pla-876551050024&amp;psc=1" TargetMode="External"/><Relationship Id="rId28" Type="http://schemas.openxmlformats.org/officeDocument/2006/relationships/hyperlink" Target="https://produto.mercadolivre.com.br/MLB-2141272967-caneco-de-aluminio-35l-linha-hotel-_JM?matt_tool=40168140&amp;matt_word=&amp;matt_source=google&amp;matt_campaign_id=14302215507&amp;matt_ad_group_id=134553697108&amp;matt_match_type=&amp;matt_network=g&amp;matt_device=c&amp;matt_creative=539425477636&amp;matt_keyword=&amp;matt_ad_position=&amp;matt_ad_type=pla&amp;matt_merchant_id=114079028&amp;matt_product_id=MLB2141272967&amp;matt_product_partition_id=1799822200509&amp;matt_target_id=aud-1454065850347:pla-1799822200509&amp;gclid=CjwKCAiAleOeBhBdEiwAfgmXfyANN-8923VLXfIYsKv-mY33PZ1IiEBD-mOSXnuFSuBuILWg9uhzHBoCJygQAvD_BwE" TargetMode="External"/><Relationship Id="rId27" Type="http://schemas.openxmlformats.org/officeDocument/2006/relationships/hyperlink" Target="https://produto.mercadolivre.com.br/MLB-2051017133-caneco-leiteira-grande-hotel-n16-25-litros-_JM?matt_tool=67889828&amp;matt_word=&amp;matt_source=google&amp;matt_campaign_id=14302215537&amp;matt_ad_group_id=134553703348&amp;matt_match_type=&amp;matt_network=g&amp;matt_device=c&amp;matt_creative=539425529026&amp;matt_keyword=&amp;matt_ad_position=&amp;matt_ad_type=pla&amp;matt_merchant_id=510640351&amp;matt_product_id=MLB2051017133&amp;matt_product_partition_id=1799804751563&amp;matt_target_id=aud-1454065850347:pla-1799804751563&amp;gclid=CjwKCAiAleOeBhBdEiwAfgmXf-_W_bh0lCMZxNNrsgfGiZ6y7aMdMvdaX0pP96ZblMpE3K0saQnSLBoCyEEQAvD_BwE" TargetMode="External"/><Relationship Id="rId29" Type="http://schemas.openxmlformats.org/officeDocument/2006/relationships/hyperlink" Target="https://www.extra.com.br/canecao-de-aluminio-35l-linha-hotel-1530037772/p/1530037772?utm_medium=cpc&amp;utm_source=GP_PLA&amp;IdSku=1530037772&amp;idLojista=12231&amp;tipoLojista=3P&amp;&amp;utm_campaign=3p_gg_pmax_nca&amp;gclid=CjwKCAiAleOeBhBdEiwAfgmXf_OukbN7pS-djFM3fn8dGuW00jnicxzu-KtTqVsb9b76pGP33Vaa6hoCu3MQAvD_BwE&amp;gclsrc=aw.ds" TargetMode="External"/><Relationship Id="rId11" Type="http://schemas.openxmlformats.org/officeDocument/2006/relationships/hyperlink" Target="https://www.lojadomecanico.com.br/produto/219893/49/642/Pasta-de-brilho-alumil-500g-Start/153/?utm_source=googleshopping&amp;utm_campaign=xmlshopping&amp;utm_medium=cpc&amp;utm_content=219893&amp;gclid=CjwKCAiAleOeBhBdEiwAfgmXf_FcBq7rt0YRqIHTdXwhLZHbg8s61GKD5ovYClKDBniwL2lSPKIk_BoC8j8QAvD_BwE" TargetMode="External"/><Relationship Id="rId10" Type="http://schemas.openxmlformats.org/officeDocument/2006/relationships/hyperlink" Target="https://produto.mercadolivre.com.br/MLB-1526654076-saco-de-lixo-100-lts-reforcado-100-unidades-_JM?matt_tool=64671177&amp;matt_word=&amp;matt_source=google&amp;matt_campaign_id=14302215732&amp;matt_ad_group_id=135254267273&amp;matt_match_type=&amp;matt_network=g&amp;matt_device=c&amp;matt_creative=584125573110&amp;matt_keyword=&amp;matt_ad_position=&amp;matt_ad_type=pla&amp;matt_merchant_id=359630862&amp;matt_product_id=MLB1526654076&amp;matt_product_partition_id=1817807179353&amp;matt_target_id=pla-1817807179353&amp;gclid=Cj0KCQiA2-2eBhClARIsAGLQ2Rle77XT6nZhzMAeOZEl2QKnha6PgPjtWgASZljwy7hxvR2TZ-uLMbcaApNEEALw_wcB" TargetMode="External"/><Relationship Id="rId13" Type="http://schemas.openxmlformats.org/officeDocument/2006/relationships/hyperlink" Target="https://www.amazon.com.br/Escovas-para-Mamadeira-Esponja-Buba/dp/B0799LLQWX/ref=asc_df_B0799LLQWX/?tag=googleshopp00-20&amp;linkCode=df0&amp;hvadid=405154953528&amp;hvpos=&amp;hvnetw=g&amp;hvrand=15728486679968573365&amp;hvpone=&amp;hvptwo=&amp;hvqmt=&amp;hvdev=c&amp;hvdvcmdl=&amp;hvlocint=&amp;hvlocphy=1001541&amp;hvtargid=pla-950033465659&amp;psc=1" TargetMode="External"/><Relationship Id="rId12" Type="http://schemas.openxmlformats.org/officeDocument/2006/relationships/hyperlink" Target="https://casadege.com.br/p/sabao-em-pasta-dipol-neutro-500g/id/108286307?gclid=CjwKCAiAleOeBhBdEiwAfgmXf_diIr6_ac6P-EClw5b2SyJJfBJyT1qPxZCP7CH8_z5WvqZjj_MpXxoCgdUQAvD_BwE" TargetMode="External"/><Relationship Id="rId15" Type="http://schemas.openxmlformats.org/officeDocument/2006/relationships/hyperlink" Target="https://www.amazon.com.br/Escova-Multiuso-para-Lavar-Condor/dp/B07KYF4XJV/ref=asc_df_B07KYF4XJV/?tag=googleshopp00-20&amp;linkCode=df0&amp;hvadid=379805722748&amp;hvpos=&amp;hvnetw=g&amp;hvrand=14452752278886100347&amp;hvpone=&amp;hvptwo=&amp;hvqmt=&amp;hvdev=c&amp;hvdvcmdl=&amp;hvlocint=&amp;hvlocphy=1001541&amp;hvtargid=pla-891489400499&amp;psc=1" TargetMode="External"/><Relationship Id="rId14" Type="http://schemas.openxmlformats.org/officeDocument/2006/relationships/hyperlink" Target="https://www.amazon.com.br/Escova-de-Limpeza-Para-Canudos/dp/B08655ZTFD/ref=asc_df_B08655ZTFD/?tag=googleshopp00-20&amp;linkCode=df0&amp;hvadid=379715601072&amp;hvpos=&amp;hvnetw=g&amp;hvrand=15728486679968573365&amp;hvpone=&amp;hvptwo=&amp;hvqmt=&amp;hvdev=c&amp;hvdvcmdl=&amp;hvlocint=&amp;hvlocphy=1001541&amp;hvtargid=pla-914129975643&amp;psc=1" TargetMode="External"/><Relationship Id="rId17" Type="http://schemas.openxmlformats.org/officeDocument/2006/relationships/hyperlink" Target="https://www.joli.com.br/escova-lavar-16-condor/p?idsku=7131&amp;CampanhaInstitucional&amp;gclid=CjwKCAiAleOeBhBdEiwAfgmXfzVqCzSdTwz3NyzIGeIGbzaacnQzKWP1k-9xxqV1ZtKMch821ptMxxoCWgsQAvD_BwE" TargetMode="External"/><Relationship Id="rId16" Type="http://schemas.openxmlformats.org/officeDocument/2006/relationships/hyperlink" Target="https://www.amazon.com.br/SANTA-MARIA-751-Escova-Retangular/dp/B087XWRDGB/ref=asc_df_B087XWRDGB/?tag=googleshopp00-20&amp;linkCode=df0&amp;hvadid=379805722748&amp;hvpos=&amp;hvnetw=g&amp;hvrand=14452752278886100347&amp;hvpone=&amp;hvptwo=&amp;hvqmt=&amp;hvdev=c&amp;hvdvcmdl=&amp;hvlocint=&amp;hvlocphy=1001541&amp;hvtargid=pla-937062542092&amp;psc=1" TargetMode="External"/><Relationship Id="rId19" Type="http://schemas.openxmlformats.org/officeDocument/2006/relationships/hyperlink" Target="https://shopee.com.br/product/343778435/9961940908" TargetMode="External"/><Relationship Id="rId18" Type="http://schemas.openxmlformats.org/officeDocument/2006/relationships/hyperlink" Target="https://www.americanas.com.br/produto/5956454234?opn=YSMESP&amp;offerId=6329f7a79064f2befbb9b140&amp;srsltid=Ad5pg_E4jvlxwOS1X9KIiZawIB52NM0Qm5taFwwfifTtb0PteVu83JPqSyg" TargetMode="External"/><Relationship Id="rId1" Type="http://schemas.openxmlformats.org/officeDocument/2006/relationships/hyperlink" Target="https://www.amazon.com.br/Ch%C3%A1-Oetker-Erva-Cidreira-15g/dp/B07ZDKF4NT/ref=asc_df_B07ZDKF4NT/?tag=googleshopp00-20&amp;linkCode=df0&amp;hvadid=583273363673&amp;hvpos=&amp;hvnetw=g&amp;hvrand=6332733656212917474&amp;hvpone=&amp;hvptwo=&amp;hvqmt=&amp;hvdev=c&amp;hvdvcmdl=&amp;hvlocint=&amp;hvlocphy=1001541&amp;hvtargid=pla-1689232285647&amp;th=1" TargetMode="External"/><Relationship Id="rId2" Type="http://schemas.openxmlformats.org/officeDocument/2006/relationships/hyperlink" Target="https://www.amazon.com.br/Camomila-Cidreira-Maracuj%C3%A1-Le%C3%A3o-Saquinhos/dp/B07H6LKDR5/ref=asc_df_B07H6LKDR5/?tag=googleshopp00-20&amp;linkCode=df0&amp;hvadid=379720591122&amp;hvpos=&amp;hvnetw=g&amp;hvrand=6332733656212917474&amp;hvpone=&amp;hvptwo=&amp;hvqmt=&amp;hvdev=c&amp;hvdvcmdl=&amp;hvlocint=&amp;hvlocphy=1001541&amp;hvtargid=pla-849320718233&amp;psc=1" TargetMode="External"/><Relationship Id="rId3" Type="http://schemas.openxmlformats.org/officeDocument/2006/relationships/hyperlink" Target="https://www.americanas.com.br/produto/4076483942?opn=YSMESP&amp;offerId=626aa05187c00289c243f8ce&amp;srsltid=Ad5pg_HN1P2MhZvhtl1sIufu1TYVfKvvrDWYQo1ihcMQAcexbeSA14iK4G8" TargetMode="External"/><Relationship Id="rId4" Type="http://schemas.openxmlformats.org/officeDocument/2006/relationships/hyperlink" Target="https://www.lebiscuit.com.br/guard-kitchen-peq-c-50-5007634/p?idsku=2017157826&amp;utm_source=google&amp;utm_medium=cpc&amp;utm_campaign=GOOGLE-PMAX_ECM_CONV_REGIAO-BC&amp;utm_content=NA_&amp;utm_term=INT_BR_GEOLOCALIZADAS&amp;utm_source_platform=&amp;utm_creative_format=NA&amp;utm_marketing_tatic=INT&amp;gclid=CjwKCAiAleOeBhBdEiwAfgmXf_iio9x50nkcGqCDAgpb70x0pmazn0r_7E10D_Sq3HlEnI7jfEw_HRoCkZgQAvD_BwE" TargetMode="External"/><Relationship Id="rId9" Type="http://schemas.openxmlformats.org/officeDocument/2006/relationships/hyperlink" Target="https://www.kalunga.com.br/prod/saco-para-lixo-100lt-preto-reciclado-polisac-140020956-dover-pt-100-un/668705?pcID=3921&amp;gclid=Cj0KCQiA2-2eBhClARIsAGLQ2RkQobdtkVdkxs6zKjwCrMamPGaFb8G2QeBpzT83rG1BXnWzu0fncM8aAtoaEALw_wcB" TargetMode="External"/><Relationship Id="rId5" Type="http://schemas.openxmlformats.org/officeDocument/2006/relationships/hyperlink" Target="https://magazinemedica.com.br/produtos/visualiza/sku/6078/?gclid=CjwKCAiAleOeBhBdEiwAfgmXf3reAXW5nG-o77lJNT5LfEsNMKubfv_yz5sjWIPbR-hKw3xRyclf2hoCyRwQAvD_BwE" TargetMode="External"/><Relationship Id="rId6" Type="http://schemas.openxmlformats.org/officeDocument/2006/relationships/hyperlink" Target="https://www.amazon.com.br/Palheta-Mexedor-Theoto-Pl%C3%A1stica-Unidades/dp/B091ZFJLNN/ref=asc_df_B091ZFJLNN/?tag=googleshopp00-20&amp;linkCode=df0&amp;hvadid=379765634060&amp;hvpos=&amp;hvnetw=g&amp;hvrand=3412962467548650343&amp;hvpone=&amp;hvptwo=&amp;hvqmt=&amp;hvdev=c&amp;hvdvcmdl=&amp;hvlocint=&amp;hvlocphy=1001541&amp;hvtargid=pla-1713256766638&amp;psc=1" TargetMode="External"/><Relationship Id="rId7" Type="http://schemas.openxmlformats.org/officeDocument/2006/relationships/hyperlink" Target="https://www.amazon.com.br/Palheta-Mexedor-Theoto-Pl%C3%A1stica-Unidades/dp/B091ZFJLNN/ref=asc_df_B091ZFJLNN/?tag=googleshopp00-20&amp;linkCode=df0&amp;hvadid=379765634060&amp;hvpos=&amp;hvnetw=g&amp;hvrand=3412962467548650343&amp;hvpone=&amp;hvptwo=&amp;hvqmt=&amp;hvdev=c&amp;hvdvcmdl=&amp;hvlocint=&amp;hvlocphy=1001541&amp;hvtargid=pla-1713256766638&amp;psc=1" TargetMode="External"/><Relationship Id="rId8" Type="http://schemas.openxmlformats.org/officeDocument/2006/relationships/hyperlink" Target="https://www.amazon.com.br/Saco-Lixo-Preto-Especial-75x90x0/dp/B082DHDP53/ref=asc_df_B082DHDP53/?tag=googleshopp00-20&amp;linkCode=df0&amp;hvadid=379792316114&amp;hvpos=&amp;hvnetw=g&amp;hvrand=1152660621266329434&amp;hvpone=&amp;hvptwo=&amp;hvqmt=&amp;hvdev=c&amp;hvdvcmdl=&amp;hvlocint=&amp;hvlocphy=1001541&amp;hvtargid=pla-900409541670&amp;psc=1" TargetMode="External"/><Relationship Id="rId61" Type="http://schemas.openxmlformats.org/officeDocument/2006/relationships/drawing" Target="../drawings/drawing19.xml"/><Relationship Id="rId60" Type="http://schemas.openxmlformats.org/officeDocument/2006/relationships/hyperlink" Target="https://produto.mercadolivre.com.br/MLB-1363727088-lixeira-para-copos-descartaveis-dispensador-pvc-agua-200ml-_JM?matt_tool=14804773&amp;matt_word=&amp;matt_source=google&amp;matt_campaign_id=14302215543&amp;matt_ad_group_id=134553705348&amp;matt_match_type=&amp;matt_network=g&amp;matt_device=c&amp;matt_creative=539425529185&amp;matt_keyword=&amp;matt_ad_position=&amp;matt_ad_type=pla&amp;matt_merchant_id=144603067&amp;matt_product_id=MLB1363727088&amp;matt_product_partition_id=1817804842775&amp;matt_target_id=pla-1817804842775&amp;gclid=Cj0KCQiA8t2eBhDeARIsAAVEga1k4nriqaT72MAZJXgM7j19HZQtOZ5VbKW-RmTanxt1BRJeJNQAk_saAppmEALw_wcB" TargetMode="External"/><Relationship Id="rId51" Type="http://schemas.openxmlformats.org/officeDocument/2006/relationships/hyperlink" Target="https://produto.mercadolivre.com.br/MLB-1521290644-porta-copo-descartavel-suporte-inox-50ml-cafe-dispenser-_JM?matt_tool=14804773&amp;matt_word=&amp;matt_source=google&amp;matt_campaign_id=14302215543&amp;matt_ad_group_id=134553705348&amp;matt_match_type=&amp;matt_network=g&amp;matt_device=c&amp;matt_creative=539425529185&amp;matt_keyword=&amp;matt_ad_position=&amp;matt_ad_type=pla&amp;matt_merchant_id=141995803&amp;matt_product_id=MLB1521290644&amp;matt_product_partition_id=1817804842775&amp;matt_target_id=aud-1454065849627:pla-1817804842775&amp;gclid=Cj0KCQiAw8OeBhCeARIsAGxWtUzS7gZovcMcNEKjmfNkb7ctIPS0IzOPZB5DfaDzS7fFKoCay-YtAeAaAp6DEALw_wcB" TargetMode="External"/><Relationship Id="rId50" Type="http://schemas.openxmlformats.org/officeDocument/2006/relationships/hyperlink" Target="https://www.amazon.com.br/Porta-Copo-Descartavel-Suporte-Dispenser/dp/B08D4M3HWM/ref=asc_df_B08D4M3HWM/?tag=googleshopp00-20&amp;linkCode=df0&amp;hvadid=379706564866&amp;hvpos=&amp;hvnetw=g&amp;hvrand=9341485426176392495&amp;hvpone=&amp;hvptwo=&amp;hvqmt=&amp;hvdev=c&amp;hvdvcmdl=&amp;hvlocint=&amp;hvlocphy=1001541&amp;hvtargid=pla-1641056697573&amp;psc=1" TargetMode="External"/><Relationship Id="rId53" Type="http://schemas.openxmlformats.org/officeDocument/2006/relationships/hyperlink" Target="https://www.amazon.com.br/Lixeira-Copos-Descart%C3%A1veis-Duplos-200ml/dp/B08F2W94DD/ref=asc_df_B08F2W94DD/?tag=googleshopp00-20&amp;linkCode=df0&amp;hvadid=379712909898&amp;hvpos=&amp;hvnetw=g&amp;hvrand=10079311483287311658&amp;hvpone=&amp;hvptwo=&amp;hvqmt=&amp;hvdev=c&amp;hvdvcmdl=&amp;hvlocint=&amp;hvlocphy=1001541&amp;hvtargid=pla-948783041700&amp;psc=1" TargetMode="External"/><Relationship Id="rId52" Type="http://schemas.openxmlformats.org/officeDocument/2006/relationships/hyperlink" Target="https://www.amazon.com.br/Lixeira-Inox-Para-Copos-Descart%C3%A1veis/dp/B07YQB4ZT9/ref=asc_df_B07YQB4ZT9/?tag=googleshopp00-20&amp;linkCode=df0&amp;hvadid=379708204734&amp;hvpos=&amp;hvnetw=g&amp;hvrand=11996097384031711843&amp;hvpone=&amp;hvptwo=&amp;hvqmt=&amp;hvdev=c&amp;hvdvcmdl=&amp;hvlocint=&amp;hvlocphy=1001541&amp;hvtargid=pla-945633525029&amp;psc=1" TargetMode="External"/><Relationship Id="rId55" Type="http://schemas.openxmlformats.org/officeDocument/2006/relationships/hyperlink" Target="https://shopee.com.br/product/316557325/9173320489?gclid=Cj0KCQiAw8OeBhCeARIsAGxWtUzhhDOvGUBHKuwsRo7H_9SPmhUN0gk42jwDFORjaYcQeyAfCf9wNN8aAl12EALw_wcB" TargetMode="External"/><Relationship Id="rId54" Type="http://schemas.openxmlformats.org/officeDocument/2006/relationships/hyperlink" Target="https://produto.mercadolivre.com.br/MLB-1363468732-dispensador-copos-inox-lixeira-dupla-para-descartavel-agua-_JM?matt_tool=39836615&amp;matt_word=&amp;matt_source=google&amp;matt_campaign_id=14302215594&amp;matt_ad_group_id=137496895847&amp;matt_match_type=&amp;matt_network=g&amp;matt_device=c&amp;matt_creative=584125573089&amp;matt_keyword=&amp;matt_ad_position=&amp;matt_ad_type=pla&amp;matt_merchant_id=144603067&amp;matt_product_id=MLB1363468732&amp;matt_product_partition_id=1816081366522&amp;matt_target_id=aud-1455715532829:pla-1816081366522&amp;gclid=Cj0KCQiAw8OeBhCeARIsAGxWtUw-3pAFOCrz8DNwMRFMAhyE7VT0wZ_Bn7wgt2dfQobW3W1KbssHx8UaApO6EALw_wcB" TargetMode="External"/><Relationship Id="rId57" Type="http://schemas.openxmlformats.org/officeDocument/2006/relationships/hyperlink" Target="https://www.amazon.com.br/Lixeira-coletora-plasticos-simples-PapaCopo/dp/B08WYDSKFX/ref=asc_df_B08WYDSKFX/?tag=googleshopp00-20&amp;linkCode=df0&amp;hvadid=379712909898&amp;hvpos=&amp;hvnetw=g&amp;hvrand=2596522844729671425&amp;hvpone=&amp;hvptwo=&amp;hvqmt=&amp;hvdev=c&amp;hvdvcmdl=&amp;hvlocint=&amp;hvlocphy=1001541&amp;hvtargid=pla-1462329680607&amp;psc=1" TargetMode="External"/><Relationship Id="rId56" Type="http://schemas.openxmlformats.org/officeDocument/2006/relationships/hyperlink" Target="https://produto.mercadolivre.com.br/MLB-2626269804-lixeira-copo-cafe-descartavel-dispenser-tubo-50ml-papacopo-_JM?matt_tool=71406470&amp;matt_word=&amp;matt_source=google&amp;matt_campaign_id=14302215573&amp;matt_ad_group_id=134553711588&amp;matt_match_type=&amp;matt_network=g&amp;matt_device=c&amp;matt_creative=539425529659&amp;matt_keyword=&amp;matt_ad_position=&amp;matt_ad_type=pla&amp;matt_merchant_id=565501545&amp;matt_product_id=MLB2626269804&amp;matt_product_partition_id=1800928019753&amp;matt_target_id=aud-1454065850347:pla-1800928019753&amp;gclid=Cj0KCQiAw8OeBhCeARIsAGxWtUztxSEFJpdBVPEs2L-fNhMvDypmbOU-9ultX6ZwBM9M2Hj7Tv0afWUaAhPmEALw_wcB" TargetMode="External"/><Relationship Id="rId59" Type="http://schemas.openxmlformats.org/officeDocument/2006/relationships/hyperlink" Target="https://www.dentalcremer.com.br/lixeira-coletora-de-copos-nobre-700725.html?gclid=Cj0KCQiA8t2eBhDeARIsAAVEga2BXbz0D95fBkUnj7tyVnJMIvCUegOGfNP10ByN-BgBernPpc1zHbIaAvjOEALw_wcB" TargetMode="External"/><Relationship Id="rId58" Type="http://schemas.openxmlformats.org/officeDocument/2006/relationships/hyperlink" Target="https://produto.mercadolivre.com.br/MLB-2608186687-lixeira-dispenser-coletor-copo-descartavel-de-agua-150-200ml-_JM?matt_tool=14804773&amp;matt_word=&amp;matt_source=google&amp;matt_campaign_id=14302215543&amp;matt_ad_group_id=134553705348&amp;matt_match_type=&amp;matt_network=g&amp;matt_device=c&amp;matt_creative=539425529185&amp;matt_keyword=&amp;matt_ad_position=&amp;matt_ad_type=pla&amp;matt_merchant_id=139745190&amp;matt_product_id=MLB2608186687&amp;matt_product_partition_id=1802634062617&amp;matt_target_id=pla-1802634062617&amp;gclid=Cj0KCQiA8t2eBhDeARIsAAVEga1tZdU46SjLNF4-X9zwoLsmFmm_RSEDwRi32Tr03mZTcGZBr0ip8E4aAvlvEALw_wcB"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hyperlink" Target="https://www.bb.com.br/docs/pub/trf/tarifasPJ.pdf?_ga=2.89826779.1361051547.1667848122-1119618666.1656678636" TargetMode="External"/><Relationship Id="rId2"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6.xml"/><Relationship Id="rId3"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8.xml"/><Relationship Id="rId3"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5.25"/>
    <col customWidth="1" min="2" max="2" width="24.88"/>
    <col customWidth="1" min="3" max="3" width="26.38"/>
    <col customWidth="1" min="4" max="4" width="15.0"/>
    <col customWidth="1" min="5" max="5" width="14.13"/>
    <col customWidth="1" min="6" max="7" width="17.75"/>
    <col customWidth="1" min="8" max="8" width="12.13"/>
    <col customWidth="1" min="9" max="26" width="8.63"/>
  </cols>
  <sheetData>
    <row r="1" ht="22.5" customHeight="1">
      <c r="A1" s="1" t="s">
        <v>0</v>
      </c>
      <c r="B1" s="2"/>
      <c r="C1" s="2"/>
      <c r="D1" s="2"/>
      <c r="E1" s="2"/>
      <c r="F1" s="2"/>
      <c r="G1" s="2"/>
      <c r="H1" s="3"/>
      <c r="I1" s="3"/>
      <c r="J1" s="3"/>
      <c r="K1" s="3"/>
      <c r="L1" s="3"/>
      <c r="M1" s="3"/>
      <c r="N1" s="3"/>
      <c r="O1" s="3"/>
      <c r="P1" s="3"/>
      <c r="Q1" s="3"/>
      <c r="R1" s="3"/>
      <c r="S1" s="3"/>
      <c r="T1" s="3"/>
      <c r="U1" s="3"/>
      <c r="V1" s="3"/>
      <c r="W1" s="3"/>
      <c r="X1" s="3"/>
      <c r="Y1" s="3"/>
      <c r="Z1" s="3"/>
    </row>
    <row r="2" ht="22.5" customHeight="1">
      <c r="A2" s="4" t="s">
        <v>1</v>
      </c>
      <c r="B2" s="4" t="s">
        <v>2</v>
      </c>
      <c r="C2" s="4" t="s">
        <v>3</v>
      </c>
      <c r="D2" s="4" t="s">
        <v>4</v>
      </c>
      <c r="E2" s="4" t="s">
        <v>5</v>
      </c>
      <c r="F2" s="4" t="s">
        <v>6</v>
      </c>
      <c r="G2" s="4" t="s">
        <v>7</v>
      </c>
      <c r="H2" s="4" t="s">
        <v>8</v>
      </c>
      <c r="I2" s="3"/>
      <c r="J2" s="3"/>
      <c r="K2" s="3"/>
      <c r="L2" s="3"/>
      <c r="M2" s="3"/>
      <c r="N2" s="3"/>
      <c r="O2" s="3"/>
      <c r="P2" s="3"/>
      <c r="Q2" s="3"/>
      <c r="R2" s="3"/>
      <c r="S2" s="3"/>
      <c r="T2" s="3"/>
      <c r="U2" s="3"/>
      <c r="V2" s="3"/>
      <c r="W2" s="3"/>
      <c r="X2" s="3"/>
      <c r="Y2" s="3"/>
      <c r="Z2" s="3"/>
    </row>
    <row r="3">
      <c r="A3" s="5">
        <v>1.0</v>
      </c>
      <c r="B3" s="6" t="s">
        <v>9</v>
      </c>
      <c r="C3" s="7">
        <v>48.0</v>
      </c>
      <c r="D3" s="8">
        <v>1515.92</v>
      </c>
      <c r="E3" s="9">
        <f>'COPEIRO (A)'!I144</f>
        <v>4710.7</v>
      </c>
      <c r="F3" s="10">
        <f t="shared" ref="F3:F7" si="1">E3*C3</f>
        <v>226113.6</v>
      </c>
      <c r="G3" s="10">
        <f t="shared" ref="G3:G7" si="2">F3*12</f>
        <v>2713363.2</v>
      </c>
      <c r="H3" s="11">
        <f t="shared" ref="H3:H7" si="3">E3/D3</f>
        <v>3.107485883</v>
      </c>
      <c r="I3" s="3"/>
      <c r="J3" s="3"/>
      <c r="K3" s="3"/>
      <c r="L3" s="3"/>
      <c r="M3" s="3"/>
      <c r="N3" s="3"/>
      <c r="O3" s="3"/>
      <c r="P3" s="3"/>
      <c r="Q3" s="3"/>
      <c r="R3" s="3"/>
      <c r="S3" s="3"/>
      <c r="T3" s="3"/>
      <c r="U3" s="3"/>
      <c r="V3" s="3"/>
      <c r="W3" s="3"/>
      <c r="X3" s="3"/>
      <c r="Y3" s="3"/>
      <c r="Z3" s="3"/>
    </row>
    <row r="4">
      <c r="A4" s="12">
        <v>2.0</v>
      </c>
      <c r="B4" s="6" t="s">
        <v>10</v>
      </c>
      <c r="C4" s="12">
        <v>38.0</v>
      </c>
      <c r="D4" s="8">
        <v>2238.1</v>
      </c>
      <c r="E4" s="9">
        <f>'GARÇOMGARÇONETE'!I144</f>
        <v>6228.7</v>
      </c>
      <c r="F4" s="10">
        <f t="shared" si="1"/>
        <v>236690.6</v>
      </c>
      <c r="G4" s="10">
        <f t="shared" si="2"/>
        <v>2840287.2</v>
      </c>
      <c r="H4" s="11">
        <f t="shared" si="3"/>
        <v>2.783030249</v>
      </c>
      <c r="I4" s="3"/>
      <c r="J4" s="3"/>
      <c r="K4" s="3"/>
      <c r="L4" s="3"/>
      <c r="M4" s="3"/>
      <c r="N4" s="3"/>
      <c r="O4" s="3"/>
      <c r="P4" s="3"/>
      <c r="Q4" s="3"/>
      <c r="R4" s="3"/>
      <c r="S4" s="3"/>
      <c r="T4" s="3"/>
      <c r="U4" s="3"/>
      <c r="V4" s="3"/>
      <c r="W4" s="3"/>
      <c r="X4" s="3"/>
      <c r="Y4" s="3"/>
      <c r="Z4" s="3"/>
    </row>
    <row r="5">
      <c r="A5" s="12">
        <v>3.0</v>
      </c>
      <c r="B5" s="6" t="s">
        <v>11</v>
      </c>
      <c r="C5" s="12">
        <v>6.0</v>
      </c>
      <c r="D5" s="8">
        <v>2536.66</v>
      </c>
      <c r="E5" s="9">
        <f>'COZINHEIRO (A)'!I144</f>
        <v>6937.04</v>
      </c>
      <c r="F5" s="10">
        <f t="shared" si="1"/>
        <v>41622.24</v>
      </c>
      <c r="G5" s="10">
        <f t="shared" si="2"/>
        <v>499466.88</v>
      </c>
      <c r="H5" s="11">
        <f t="shared" si="3"/>
        <v>2.734714152</v>
      </c>
      <c r="I5" s="3"/>
      <c r="J5" s="3"/>
      <c r="K5" s="3"/>
      <c r="L5" s="3"/>
      <c r="M5" s="3"/>
      <c r="N5" s="3"/>
      <c r="O5" s="3"/>
      <c r="P5" s="3"/>
      <c r="Q5" s="3"/>
      <c r="R5" s="3"/>
      <c r="S5" s="3"/>
      <c r="T5" s="3"/>
      <c r="U5" s="3"/>
      <c r="V5" s="3"/>
      <c r="W5" s="3"/>
      <c r="X5" s="3"/>
      <c r="Y5" s="3"/>
      <c r="Z5" s="3"/>
    </row>
    <row r="6">
      <c r="A6" s="12">
        <v>5.0</v>
      </c>
      <c r="B6" s="6" t="s">
        <v>12</v>
      </c>
      <c r="C6" s="12">
        <v>1.0</v>
      </c>
      <c r="D6" s="8">
        <v>2997.58</v>
      </c>
      <c r="E6" s="9">
        <f>'SUPERVISOR (A) ADMINISTRATIVO'!I144</f>
        <v>7817.77</v>
      </c>
      <c r="F6" s="10">
        <f t="shared" si="1"/>
        <v>7817.77</v>
      </c>
      <c r="G6" s="10">
        <f t="shared" si="2"/>
        <v>93813.24</v>
      </c>
      <c r="H6" s="11">
        <f t="shared" si="3"/>
        <v>2.608027142</v>
      </c>
      <c r="I6" s="3"/>
      <c r="J6" s="3"/>
      <c r="K6" s="3"/>
      <c r="L6" s="3"/>
      <c r="M6" s="3"/>
      <c r="N6" s="3"/>
      <c r="O6" s="3"/>
      <c r="P6" s="3"/>
      <c r="Q6" s="3"/>
      <c r="R6" s="3"/>
      <c r="S6" s="3"/>
      <c r="T6" s="3"/>
      <c r="U6" s="3"/>
      <c r="V6" s="3"/>
      <c r="W6" s="3"/>
      <c r="X6" s="3"/>
      <c r="Y6" s="3"/>
      <c r="Z6" s="3"/>
    </row>
    <row r="7">
      <c r="A7" s="12">
        <v>6.0</v>
      </c>
      <c r="B7" s="6" t="s">
        <v>13</v>
      </c>
      <c r="C7" s="12">
        <v>1.0</v>
      </c>
      <c r="D7" s="8">
        <v>3827.96</v>
      </c>
      <c r="E7" s="9">
        <f>'ENCARREGADO (A) GERAL'!I144</f>
        <v>9556.27</v>
      </c>
      <c r="F7" s="10">
        <f t="shared" si="1"/>
        <v>9556.27</v>
      </c>
      <c r="G7" s="10">
        <f t="shared" si="2"/>
        <v>114675.24</v>
      </c>
      <c r="H7" s="11">
        <f t="shared" si="3"/>
        <v>2.496439357</v>
      </c>
      <c r="I7" s="3"/>
      <c r="J7" s="3"/>
      <c r="K7" s="3"/>
      <c r="L7" s="3"/>
      <c r="M7" s="3"/>
      <c r="N7" s="3"/>
      <c r="O7" s="3"/>
      <c r="P7" s="3"/>
      <c r="Q7" s="3"/>
      <c r="R7" s="3"/>
      <c r="S7" s="3"/>
      <c r="T7" s="3"/>
      <c r="U7" s="3"/>
      <c r="V7" s="3"/>
      <c r="W7" s="3"/>
      <c r="X7" s="3"/>
      <c r="Y7" s="3"/>
      <c r="Z7" s="3"/>
    </row>
    <row r="8">
      <c r="A8" s="13" t="s">
        <v>14</v>
      </c>
      <c r="B8" s="14"/>
      <c r="C8" s="14"/>
      <c r="D8" s="14"/>
      <c r="E8" s="15"/>
      <c r="F8" s="16">
        <f t="shared" ref="F8:G8" si="4">SUM(F3:F7)</f>
        <v>521800.48</v>
      </c>
      <c r="G8" s="16">
        <f t="shared" si="4"/>
        <v>6261605.76</v>
      </c>
      <c r="H8" s="5"/>
      <c r="I8" s="3"/>
      <c r="J8" s="3"/>
      <c r="K8" s="3"/>
      <c r="L8" s="3"/>
      <c r="M8" s="3"/>
      <c r="N8" s="3"/>
      <c r="O8" s="3"/>
      <c r="P8" s="3"/>
      <c r="Q8" s="3"/>
      <c r="R8" s="3"/>
      <c r="S8" s="3"/>
      <c r="T8" s="3"/>
      <c r="U8" s="3"/>
      <c r="V8" s="3"/>
      <c r="W8" s="3"/>
      <c r="X8" s="3"/>
      <c r="Y8" s="3"/>
      <c r="Z8" s="3"/>
    </row>
    <row r="9">
      <c r="A9" s="3"/>
      <c r="B9" s="3"/>
      <c r="C9" s="3"/>
      <c r="D9" s="3"/>
      <c r="E9" s="3"/>
      <c r="F9" s="17"/>
      <c r="G9" s="3"/>
      <c r="H9" s="3"/>
      <c r="I9" s="3"/>
      <c r="J9" s="3"/>
      <c r="K9" s="3"/>
      <c r="L9" s="3"/>
      <c r="M9" s="3"/>
      <c r="N9" s="3"/>
      <c r="O9" s="3"/>
      <c r="P9" s="3"/>
      <c r="Q9" s="3"/>
      <c r="R9" s="3"/>
      <c r="S9" s="3"/>
      <c r="T9" s="3"/>
      <c r="U9" s="3"/>
      <c r="V9" s="3"/>
      <c r="W9" s="3"/>
      <c r="X9" s="3"/>
      <c r="Y9" s="3"/>
      <c r="Z9" s="3"/>
    </row>
    <row r="10">
      <c r="A10" s="18" t="s">
        <v>15</v>
      </c>
      <c r="B10" s="14"/>
      <c r="C10" s="14"/>
      <c r="D10" s="15"/>
      <c r="E10" s="3"/>
      <c r="F10" s="3"/>
      <c r="G10" s="3"/>
      <c r="H10" s="3"/>
      <c r="I10" s="3"/>
      <c r="J10" s="3"/>
      <c r="K10" s="3"/>
      <c r="L10" s="3"/>
      <c r="M10" s="3"/>
      <c r="N10" s="3"/>
      <c r="O10" s="3"/>
      <c r="P10" s="3"/>
      <c r="Q10" s="3"/>
      <c r="R10" s="3"/>
      <c r="S10" s="3"/>
      <c r="T10" s="3"/>
      <c r="U10" s="3"/>
      <c r="V10" s="3"/>
      <c r="W10" s="3"/>
      <c r="X10" s="3"/>
      <c r="Y10" s="3"/>
      <c r="Z10" s="3"/>
    </row>
    <row r="11">
      <c r="A11" s="18" t="s">
        <v>16</v>
      </c>
      <c r="B11" s="15"/>
      <c r="C11" s="19" t="s">
        <v>17</v>
      </c>
      <c r="D11" s="19" t="s">
        <v>18</v>
      </c>
      <c r="E11" s="3"/>
      <c r="F11" s="3"/>
      <c r="G11" s="3"/>
      <c r="H11" s="3"/>
      <c r="I11" s="3"/>
      <c r="J11" s="3"/>
      <c r="K11" s="3"/>
      <c r="L11" s="3"/>
      <c r="M11" s="3"/>
      <c r="N11" s="3"/>
      <c r="O11" s="3"/>
      <c r="P11" s="3"/>
      <c r="Q11" s="3"/>
      <c r="R11" s="3"/>
      <c r="S11" s="3"/>
      <c r="T11" s="3"/>
      <c r="U11" s="3"/>
      <c r="V11" s="3"/>
      <c r="W11" s="3"/>
      <c r="X11" s="3"/>
      <c r="Y11" s="3"/>
      <c r="Z11" s="3"/>
    </row>
    <row r="12">
      <c r="A12" s="13" t="s">
        <v>19</v>
      </c>
      <c r="B12" s="15"/>
      <c r="C12" s="20" t="s">
        <v>20</v>
      </c>
      <c r="D12" s="21">
        <v>1812175.0</v>
      </c>
      <c r="E12" s="22"/>
      <c r="F12" s="3"/>
      <c r="G12" s="3"/>
      <c r="H12" s="3"/>
      <c r="I12" s="3"/>
      <c r="J12" s="3"/>
      <c r="K12" s="3"/>
      <c r="L12" s="3"/>
      <c r="M12" s="3"/>
      <c r="N12" s="3"/>
      <c r="O12" s="3"/>
      <c r="P12" s="3"/>
      <c r="Q12" s="3"/>
      <c r="R12" s="3"/>
      <c r="S12" s="3"/>
      <c r="T12" s="3"/>
      <c r="U12" s="3"/>
      <c r="V12" s="3"/>
      <c r="W12" s="3"/>
      <c r="X12" s="3"/>
      <c r="Y12" s="3"/>
      <c r="Z12" s="3"/>
    </row>
    <row r="13">
      <c r="A13" s="13" t="s">
        <v>19</v>
      </c>
      <c r="B13" s="15"/>
      <c r="C13" s="23" t="s">
        <v>21</v>
      </c>
      <c r="D13" s="24">
        <v>1233950.0</v>
      </c>
      <c r="E13" s="3"/>
      <c r="F13" s="3"/>
      <c r="G13" s="3"/>
      <c r="H13" s="3"/>
      <c r="I13" s="3"/>
      <c r="J13" s="3"/>
      <c r="K13" s="3"/>
      <c r="L13" s="3"/>
      <c r="M13" s="3"/>
      <c r="N13" s="3"/>
      <c r="O13" s="3"/>
      <c r="P13" s="3"/>
      <c r="Q13" s="3"/>
      <c r="R13" s="3"/>
      <c r="S13" s="3"/>
      <c r="T13" s="3"/>
      <c r="U13" s="3"/>
      <c r="V13" s="3"/>
      <c r="W13" s="3"/>
      <c r="X13" s="3"/>
      <c r="Y13" s="3"/>
      <c r="Z13" s="3"/>
    </row>
    <row r="14">
      <c r="A14" s="13" t="s">
        <v>19</v>
      </c>
      <c r="B14" s="15"/>
      <c r="C14" s="23" t="s">
        <v>22</v>
      </c>
      <c r="D14" s="24">
        <v>1812833.0</v>
      </c>
      <c r="E14" s="3"/>
      <c r="F14" s="3"/>
      <c r="G14" s="3"/>
      <c r="H14" s="3"/>
      <c r="I14" s="3"/>
      <c r="J14" s="3"/>
      <c r="K14" s="3"/>
      <c r="L14" s="3"/>
      <c r="M14" s="3"/>
      <c r="N14" s="3"/>
      <c r="O14" s="3"/>
      <c r="P14" s="3"/>
      <c r="Q14" s="3"/>
      <c r="R14" s="3"/>
      <c r="S14" s="3"/>
      <c r="T14" s="3"/>
      <c r="U14" s="3"/>
      <c r="V14" s="3"/>
      <c r="W14" s="3"/>
      <c r="X14" s="3"/>
      <c r="Y14" s="3"/>
      <c r="Z14" s="3"/>
    </row>
    <row r="15">
      <c r="A15" s="25" t="s">
        <v>19</v>
      </c>
      <c r="B15" s="15"/>
      <c r="C15" s="26" t="s">
        <v>23</v>
      </c>
      <c r="D15" s="27">
        <v>2237460.0</v>
      </c>
      <c r="E15" s="28"/>
      <c r="F15" s="28"/>
      <c r="G15" s="28"/>
      <c r="H15" s="28"/>
      <c r="I15" s="28"/>
      <c r="J15" s="28"/>
      <c r="K15" s="28"/>
      <c r="L15" s="28"/>
      <c r="M15" s="28"/>
      <c r="N15" s="28"/>
      <c r="O15" s="28"/>
      <c r="P15" s="28"/>
      <c r="Q15" s="28"/>
      <c r="R15" s="28"/>
      <c r="S15" s="28"/>
      <c r="T15" s="28"/>
      <c r="U15" s="28"/>
      <c r="V15" s="28"/>
      <c r="W15" s="28"/>
      <c r="X15" s="28"/>
      <c r="Y15" s="28"/>
      <c r="Z15" s="28"/>
    </row>
    <row r="16">
      <c r="A16" s="3"/>
      <c r="B16" s="3"/>
      <c r="C16" s="3"/>
      <c r="D16" s="3"/>
      <c r="E16" s="3"/>
      <c r="F16" s="3"/>
      <c r="G16" s="3"/>
      <c r="H16" s="3"/>
      <c r="I16" s="3"/>
      <c r="J16" s="3"/>
      <c r="K16" s="3"/>
      <c r="L16" s="3"/>
      <c r="M16" s="3"/>
      <c r="N16" s="3"/>
      <c r="O16" s="3"/>
      <c r="P16" s="3"/>
      <c r="Q16" s="3"/>
      <c r="R16" s="3"/>
      <c r="S16" s="3"/>
      <c r="T16" s="3"/>
      <c r="U16" s="3"/>
      <c r="V16" s="3"/>
      <c r="W16" s="3"/>
      <c r="X16" s="3"/>
      <c r="Y16" s="3"/>
      <c r="Z16" s="3"/>
    </row>
    <row r="17">
      <c r="A17" s="29" t="s">
        <v>24</v>
      </c>
      <c r="E17" s="3"/>
      <c r="F17" s="3"/>
      <c r="G17" s="3"/>
      <c r="H17" s="3"/>
      <c r="I17" s="3"/>
      <c r="J17" s="3"/>
      <c r="K17" s="3"/>
      <c r="L17" s="3"/>
      <c r="M17" s="3"/>
      <c r="N17" s="3"/>
      <c r="O17" s="3"/>
      <c r="P17" s="3"/>
      <c r="Q17" s="3"/>
      <c r="R17" s="3"/>
      <c r="S17" s="3"/>
      <c r="T17" s="3"/>
      <c r="U17" s="3"/>
      <c r="V17" s="3"/>
      <c r="W17" s="3"/>
      <c r="X17" s="3"/>
      <c r="Y17" s="3"/>
      <c r="Z17" s="3"/>
    </row>
    <row r="18">
      <c r="A18" s="3"/>
      <c r="B18" s="3"/>
      <c r="C18" s="22"/>
      <c r="D18" s="3"/>
      <c r="E18" s="3"/>
      <c r="F18" s="3"/>
      <c r="G18" s="3"/>
      <c r="H18" s="3"/>
      <c r="I18" s="3"/>
      <c r="J18" s="3"/>
      <c r="K18" s="3"/>
      <c r="L18" s="3"/>
      <c r="M18" s="3"/>
      <c r="N18" s="3"/>
      <c r="O18" s="3"/>
      <c r="P18" s="3"/>
      <c r="Q18" s="3"/>
      <c r="R18" s="3"/>
      <c r="S18" s="3"/>
      <c r="T18" s="3"/>
      <c r="U18" s="3"/>
      <c r="V18" s="3"/>
      <c r="W18" s="3"/>
      <c r="X18" s="3"/>
      <c r="Y18" s="3"/>
      <c r="Z18" s="3"/>
    </row>
    <row r="19">
      <c r="A19" s="3"/>
      <c r="B19" s="3"/>
      <c r="C19" s="22"/>
      <c r="D19" s="3"/>
      <c r="E19" s="3"/>
      <c r="F19" s="3"/>
      <c r="G19" s="3"/>
      <c r="H19" s="3"/>
      <c r="I19" s="3"/>
      <c r="J19" s="3"/>
      <c r="K19" s="3"/>
      <c r="L19" s="3"/>
      <c r="M19" s="3"/>
      <c r="N19" s="3"/>
      <c r="O19" s="3"/>
      <c r="P19" s="3"/>
      <c r="Q19" s="3"/>
      <c r="R19" s="3"/>
      <c r="S19" s="3"/>
      <c r="T19" s="3"/>
      <c r="U19" s="3"/>
      <c r="V19" s="3"/>
      <c r="W19" s="3"/>
      <c r="X19" s="3"/>
      <c r="Y19" s="3"/>
      <c r="Z19" s="3"/>
    </row>
    <row r="20">
      <c r="A20" s="3"/>
      <c r="B20" s="30"/>
      <c r="C20" s="22"/>
      <c r="D20" s="3"/>
      <c r="E20" s="3"/>
      <c r="F20" s="3"/>
      <c r="G20" s="3"/>
      <c r="H20" s="3"/>
      <c r="I20" s="3"/>
      <c r="J20" s="3"/>
      <c r="K20" s="3"/>
      <c r="L20" s="3"/>
      <c r="M20" s="3"/>
      <c r="N20" s="3"/>
      <c r="O20" s="3"/>
      <c r="P20" s="3"/>
      <c r="Q20" s="3"/>
      <c r="R20" s="3"/>
      <c r="S20" s="3"/>
      <c r="T20" s="3"/>
      <c r="U20" s="3"/>
      <c r="V20" s="3"/>
      <c r="W20" s="3"/>
      <c r="X20" s="3"/>
      <c r="Y20" s="3"/>
      <c r="Z20" s="3"/>
    </row>
    <row r="21">
      <c r="A21" s="3"/>
      <c r="B21" s="3"/>
      <c r="C21" s="22"/>
      <c r="D21" s="3"/>
      <c r="E21" s="3"/>
      <c r="F21" s="3"/>
      <c r="G21" s="3"/>
      <c r="H21" s="3"/>
      <c r="I21" s="3"/>
      <c r="J21" s="3"/>
      <c r="K21" s="3"/>
      <c r="L21" s="3"/>
      <c r="M21" s="3"/>
      <c r="N21" s="3"/>
      <c r="O21" s="3"/>
      <c r="P21" s="3"/>
      <c r="Q21" s="3"/>
      <c r="R21" s="3"/>
      <c r="S21" s="3"/>
      <c r="T21" s="3"/>
      <c r="U21" s="3"/>
      <c r="V21" s="3"/>
      <c r="W21" s="3"/>
      <c r="X21" s="3"/>
      <c r="Y21" s="3"/>
      <c r="Z21" s="3"/>
    </row>
    <row r="22">
      <c r="A22" s="3"/>
      <c r="B22" s="3"/>
      <c r="C22" s="3"/>
      <c r="D22" s="3"/>
      <c r="E22" s="3"/>
      <c r="F22" s="3"/>
      <c r="G22" s="3"/>
      <c r="H22" s="3"/>
      <c r="I22" s="3"/>
      <c r="J22" s="3"/>
      <c r="K22" s="3"/>
      <c r="L22" s="3"/>
      <c r="M22" s="3"/>
      <c r="N22" s="3"/>
      <c r="O22" s="3"/>
      <c r="P22" s="3"/>
      <c r="Q22" s="3"/>
      <c r="R22" s="3"/>
      <c r="S22" s="3"/>
      <c r="T22" s="3"/>
      <c r="U22" s="3"/>
      <c r="V22" s="3"/>
      <c r="W22" s="3"/>
      <c r="X22" s="3"/>
      <c r="Y22" s="3"/>
      <c r="Z22" s="3"/>
    </row>
    <row r="23">
      <c r="A23" s="3"/>
      <c r="B23" s="30"/>
      <c r="C23" s="3"/>
      <c r="D23" s="3"/>
      <c r="E23" s="3"/>
      <c r="F23" s="3"/>
      <c r="G23" s="3"/>
      <c r="H23" s="3"/>
      <c r="I23" s="3"/>
      <c r="J23" s="3"/>
      <c r="K23" s="3"/>
      <c r="L23" s="3"/>
      <c r="M23" s="3"/>
      <c r="N23" s="3"/>
      <c r="O23" s="3"/>
      <c r="P23" s="3"/>
      <c r="Q23" s="3"/>
      <c r="R23" s="3"/>
      <c r="S23" s="3"/>
      <c r="T23" s="3"/>
      <c r="U23" s="3"/>
      <c r="V23" s="3"/>
      <c r="W23" s="3"/>
      <c r="X23" s="3"/>
      <c r="Y23" s="3"/>
      <c r="Z23" s="3"/>
    </row>
    <row r="24">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22"/>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22"/>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22"/>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22"/>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22"/>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9">
    <mergeCell ref="A15:B15"/>
    <mergeCell ref="A17:D17"/>
    <mergeCell ref="A1:G1"/>
    <mergeCell ref="A8:E8"/>
    <mergeCell ref="A10:D10"/>
    <mergeCell ref="A11:B11"/>
    <mergeCell ref="A12:B12"/>
    <mergeCell ref="A13:B13"/>
    <mergeCell ref="A14:B14"/>
  </mergeCells>
  <printOptions/>
  <pageMargins bottom="0.8661417322834646" footer="0.0" header="0.0" left="0.5118110236220472" right="0.5118110236220472" top="1.4566929133858268"/>
  <pageSetup paperSize="9" scale="85"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sheetPr>
  <sheetViews>
    <sheetView workbookViewId="0"/>
  </sheetViews>
  <sheetFormatPr customHeight="1" defaultColWidth="12.63" defaultRowHeight="15.0"/>
  <cols>
    <col customWidth="1" min="1" max="1" width="18.88"/>
    <col customWidth="1" min="2" max="3" width="16.63"/>
    <col customWidth="1" min="4" max="5" width="15.63"/>
    <col customWidth="1" min="6" max="7" width="14.38"/>
    <col customWidth="1" min="8" max="8" width="26.13"/>
    <col customWidth="1" min="9" max="10" width="9.13"/>
    <col customWidth="1" min="11" max="11" width="12.88"/>
    <col customWidth="1" min="12" max="12" width="28.63"/>
    <col customWidth="1" min="13" max="13" width="19.13"/>
    <col customWidth="1" min="14" max="14" width="9.13"/>
    <col customWidth="1" min="15" max="32" width="8.63"/>
  </cols>
  <sheetData>
    <row r="1" ht="32.25" customHeight="1">
      <c r="A1" s="219" t="s">
        <v>25</v>
      </c>
      <c r="N1" s="220"/>
      <c r="O1" s="220"/>
      <c r="P1" s="220"/>
      <c r="Q1" s="220"/>
      <c r="R1" s="220"/>
      <c r="S1" s="220"/>
      <c r="T1" s="220"/>
      <c r="U1" s="220"/>
      <c r="V1" s="220"/>
      <c r="W1" s="220"/>
      <c r="X1" s="220"/>
      <c r="Y1" s="220"/>
      <c r="Z1" s="220"/>
      <c r="AA1" s="220"/>
      <c r="AB1" s="220"/>
      <c r="AC1" s="220"/>
      <c r="AD1" s="220"/>
      <c r="AE1" s="220"/>
      <c r="AF1" s="220"/>
    </row>
    <row r="2" ht="18.0" customHeight="1">
      <c r="A2" s="221" t="s">
        <v>268</v>
      </c>
      <c r="B2" s="222"/>
      <c r="C2" s="222"/>
      <c r="D2" s="222"/>
      <c r="E2" s="222"/>
      <c r="F2" s="222"/>
      <c r="G2" s="222"/>
      <c r="H2" s="222"/>
      <c r="I2" s="222"/>
      <c r="J2" s="222"/>
      <c r="K2" s="222"/>
      <c r="L2" s="222"/>
      <c r="M2" s="223"/>
      <c r="N2" s="220"/>
      <c r="O2" s="220"/>
      <c r="P2" s="220"/>
      <c r="Q2" s="220"/>
      <c r="R2" s="220"/>
      <c r="S2" s="220"/>
      <c r="T2" s="220"/>
      <c r="U2" s="220"/>
      <c r="V2" s="220"/>
      <c r="W2" s="220"/>
      <c r="X2" s="220"/>
      <c r="Y2" s="220"/>
      <c r="Z2" s="220"/>
      <c r="AA2" s="220"/>
      <c r="AB2" s="220"/>
      <c r="AC2" s="220"/>
      <c r="AD2" s="220"/>
      <c r="AE2" s="220"/>
      <c r="AF2" s="220"/>
    </row>
    <row r="3" ht="15.0" customHeight="1">
      <c r="A3" s="224" t="s">
        <v>269</v>
      </c>
      <c r="B3" s="224" t="s">
        <v>270</v>
      </c>
      <c r="C3" s="224" t="s">
        <v>271</v>
      </c>
      <c r="D3" s="224" t="s">
        <v>272</v>
      </c>
      <c r="E3" s="224" t="s">
        <v>273</v>
      </c>
      <c r="F3" s="224" t="s">
        <v>274</v>
      </c>
      <c r="G3" s="224" t="s">
        <v>273</v>
      </c>
      <c r="H3" s="224" t="s">
        <v>275</v>
      </c>
      <c r="I3" s="224" t="s">
        <v>276</v>
      </c>
      <c r="J3" s="224" t="s">
        <v>277</v>
      </c>
      <c r="K3" s="225" t="s">
        <v>278</v>
      </c>
      <c r="L3" s="224" t="s">
        <v>279</v>
      </c>
      <c r="M3" s="225" t="s">
        <v>280</v>
      </c>
      <c r="N3" s="220"/>
      <c r="O3" s="220"/>
      <c r="P3" s="220"/>
      <c r="Q3" s="220"/>
      <c r="R3" s="220"/>
      <c r="S3" s="220"/>
      <c r="T3" s="220"/>
      <c r="U3" s="220"/>
      <c r="V3" s="220"/>
      <c r="W3" s="220"/>
      <c r="X3" s="220"/>
      <c r="Y3" s="220"/>
      <c r="Z3" s="220"/>
      <c r="AA3" s="220"/>
      <c r="AB3" s="220"/>
      <c r="AC3" s="220"/>
      <c r="AD3" s="220"/>
      <c r="AE3" s="220"/>
      <c r="AF3" s="220"/>
    </row>
    <row r="4" ht="12.75" customHeight="1">
      <c r="A4" s="226"/>
      <c r="B4" s="226"/>
      <c r="C4" s="226"/>
      <c r="D4" s="226"/>
      <c r="E4" s="226"/>
      <c r="F4" s="226"/>
      <c r="G4" s="226"/>
      <c r="H4" s="226"/>
      <c r="I4" s="226"/>
      <c r="J4" s="226"/>
      <c r="K4" s="226"/>
      <c r="L4" s="226"/>
      <c r="M4" s="226"/>
      <c r="N4" s="220"/>
      <c r="O4" s="220"/>
      <c r="P4" s="220"/>
      <c r="Q4" s="220"/>
      <c r="R4" s="220"/>
      <c r="S4" s="220"/>
      <c r="T4" s="220"/>
      <c r="U4" s="220"/>
      <c r="V4" s="220"/>
      <c r="W4" s="220"/>
      <c r="X4" s="220"/>
      <c r="Y4" s="220"/>
      <c r="Z4" s="220"/>
      <c r="AA4" s="220"/>
      <c r="AB4" s="220"/>
      <c r="AC4" s="220"/>
      <c r="AD4" s="220"/>
      <c r="AE4" s="220"/>
      <c r="AF4" s="220"/>
    </row>
    <row r="5" ht="42.75" customHeight="1">
      <c r="A5" s="227" t="s">
        <v>281</v>
      </c>
      <c r="B5" s="228">
        <v>1269.0</v>
      </c>
      <c r="C5" s="228">
        <v>0.0</v>
      </c>
      <c r="D5" s="228">
        <v>1270.0</v>
      </c>
      <c r="E5" s="228">
        <v>0.0</v>
      </c>
      <c r="F5" s="228">
        <v>400.0</v>
      </c>
      <c r="G5" s="228">
        <v>0.0</v>
      </c>
      <c r="H5" s="229">
        <f>SUM(B5:G5)/3</f>
        <v>979.6666667</v>
      </c>
      <c r="I5" s="230" t="s">
        <v>282</v>
      </c>
      <c r="J5" s="227">
        <v>1.0</v>
      </c>
      <c r="K5" s="231" t="s">
        <v>283</v>
      </c>
      <c r="L5" s="232">
        <f>J5*H5</f>
        <v>979.6666667</v>
      </c>
      <c r="M5" s="231">
        <v>60.0</v>
      </c>
      <c r="N5" s="220"/>
      <c r="O5" s="220"/>
      <c r="P5" s="220"/>
      <c r="Q5" s="220"/>
      <c r="R5" s="220"/>
      <c r="S5" s="220"/>
      <c r="T5" s="220"/>
      <c r="U5" s="220"/>
      <c r="V5" s="220"/>
      <c r="W5" s="220"/>
      <c r="X5" s="220"/>
      <c r="Y5" s="220"/>
      <c r="Z5" s="220"/>
      <c r="AA5" s="220"/>
      <c r="AB5" s="220"/>
      <c r="AC5" s="220"/>
      <c r="AD5" s="220"/>
      <c r="AE5" s="220"/>
      <c r="AF5" s="220"/>
    </row>
    <row r="6" ht="34.5" customHeight="1">
      <c r="A6" s="233" t="s">
        <v>284</v>
      </c>
      <c r="B6" s="234"/>
      <c r="C6" s="234"/>
      <c r="D6" s="234"/>
      <c r="E6" s="234"/>
      <c r="F6" s="234"/>
      <c r="G6" s="234"/>
      <c r="H6" s="234"/>
      <c r="I6" s="234"/>
      <c r="J6" s="235"/>
      <c r="K6" s="236"/>
      <c r="L6" s="236" t="s">
        <v>285</v>
      </c>
      <c r="M6" s="237">
        <f>L5/M5/K5</f>
        <v>0.1736997636</v>
      </c>
      <c r="N6" s="238"/>
      <c r="O6" s="220"/>
      <c r="P6" s="220"/>
      <c r="Q6" s="220"/>
      <c r="R6" s="220"/>
      <c r="S6" s="220"/>
      <c r="T6" s="220"/>
      <c r="U6" s="220"/>
      <c r="V6" s="220"/>
      <c r="W6" s="220"/>
      <c r="X6" s="220"/>
      <c r="Y6" s="220"/>
      <c r="Z6" s="220"/>
      <c r="AA6" s="220"/>
      <c r="AB6" s="220"/>
      <c r="AC6" s="220"/>
      <c r="AD6" s="220"/>
      <c r="AE6" s="220"/>
      <c r="AF6" s="220"/>
    </row>
    <row r="7" ht="12.75" customHeight="1">
      <c r="A7" s="175"/>
      <c r="B7" s="175"/>
      <c r="C7" s="175"/>
      <c r="D7" s="175"/>
      <c r="E7" s="175"/>
      <c r="F7" s="175"/>
      <c r="G7" s="175"/>
      <c r="H7" s="175"/>
      <c r="I7" s="175"/>
      <c r="J7" s="175"/>
      <c r="K7" s="175"/>
      <c r="L7" s="175"/>
      <c r="M7" s="175"/>
      <c r="N7" s="220"/>
      <c r="O7" s="220"/>
      <c r="P7" s="220"/>
      <c r="Q7" s="220"/>
      <c r="R7" s="220"/>
      <c r="S7" s="220"/>
      <c r="T7" s="220"/>
      <c r="U7" s="220"/>
      <c r="V7" s="220"/>
      <c r="W7" s="220"/>
      <c r="X7" s="220"/>
      <c r="Y7" s="220"/>
      <c r="Z7" s="220"/>
      <c r="AA7" s="220"/>
      <c r="AB7" s="220"/>
      <c r="AC7" s="220"/>
      <c r="AD7" s="220"/>
      <c r="AE7" s="220"/>
      <c r="AF7" s="220"/>
    </row>
    <row r="8" ht="12.75" customHeight="1">
      <c r="A8" s="220"/>
      <c r="B8" s="220"/>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row>
    <row r="9" ht="12.7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row>
    <row r="10" ht="12.7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220"/>
      <c r="AB10" s="220"/>
      <c r="AC10" s="220"/>
      <c r="AD10" s="220"/>
      <c r="AE10" s="220"/>
      <c r="AF10" s="220"/>
    </row>
    <row r="11" ht="12.75" customHeight="1">
      <c r="A11" s="220"/>
      <c r="B11" s="220"/>
      <c r="C11" s="220"/>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row>
    <row r="12" ht="12.75" customHeight="1">
      <c r="A12" s="220"/>
      <c r="B12" s="220"/>
      <c r="C12" s="220"/>
      <c r="D12" s="220"/>
      <c r="E12" s="220"/>
      <c r="F12" s="220"/>
      <c r="G12" s="220"/>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row>
    <row r="13" ht="12.75" customHeight="1">
      <c r="A13" s="220"/>
      <c r="B13" s="220"/>
      <c r="C13" s="220"/>
      <c r="D13" s="220"/>
      <c r="E13" s="220"/>
      <c r="F13" s="220"/>
      <c r="G13" s="220"/>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row>
    <row r="14" ht="12.75" customHeight="1">
      <c r="A14" s="220"/>
      <c r="B14" s="220"/>
      <c r="C14" s="220"/>
      <c r="D14" s="220"/>
      <c r="E14" s="220"/>
      <c r="F14" s="220"/>
      <c r="G14" s="220"/>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row>
    <row r="15" ht="12.75" customHeight="1">
      <c r="A15" s="220"/>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row>
    <row r="16" ht="12.75" customHeight="1">
      <c r="A16" s="220"/>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220"/>
      <c r="AB16" s="220"/>
      <c r="AC16" s="220"/>
      <c r="AD16" s="220"/>
      <c r="AE16" s="220"/>
      <c r="AF16" s="220"/>
    </row>
    <row r="17" ht="12.75" customHeight="1">
      <c r="A17" s="220"/>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row>
    <row r="18" ht="12.75" customHeight="1">
      <c r="A18" s="220"/>
      <c r="B18" s="220"/>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0"/>
      <c r="AA18" s="220"/>
      <c r="AB18" s="220"/>
      <c r="AC18" s="220"/>
      <c r="AD18" s="220"/>
      <c r="AE18" s="220"/>
      <c r="AF18" s="220"/>
    </row>
    <row r="19" ht="12.75" customHeight="1">
      <c r="A19" s="220"/>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220"/>
      <c r="AB19" s="220"/>
      <c r="AC19" s="220"/>
      <c r="AD19" s="220"/>
      <c r="AE19" s="220"/>
      <c r="AF19" s="220"/>
    </row>
    <row r="20" ht="12.75" customHeight="1">
      <c r="A20" s="220"/>
      <c r="B20" s="220"/>
      <c r="C20" s="220"/>
      <c r="D20" s="220"/>
      <c r="E20" s="220"/>
      <c r="F20" s="220"/>
      <c r="G20" s="220"/>
      <c r="H20" s="220"/>
      <c r="I20" s="220"/>
      <c r="J20" s="220"/>
      <c r="K20" s="220"/>
      <c r="L20" s="220"/>
      <c r="M20" s="220"/>
      <c r="N20" s="220"/>
      <c r="O20" s="220"/>
      <c r="P20" s="220"/>
      <c r="Q20" s="220"/>
      <c r="R20" s="220"/>
      <c r="S20" s="220"/>
      <c r="T20" s="220"/>
      <c r="U20" s="220"/>
      <c r="V20" s="220"/>
      <c r="W20" s="220"/>
      <c r="X20" s="220"/>
      <c r="Y20" s="220"/>
      <c r="Z20" s="220"/>
      <c r="AA20" s="220"/>
      <c r="AB20" s="220"/>
      <c r="AC20" s="220"/>
      <c r="AD20" s="220"/>
      <c r="AE20" s="220"/>
      <c r="AF20" s="220"/>
    </row>
    <row r="21" ht="12.75" customHeight="1">
      <c r="A21" s="220"/>
      <c r="B21" s="220"/>
      <c r="C21" s="220"/>
      <c r="D21" s="220"/>
      <c r="E21" s="220"/>
      <c r="F21" s="220"/>
      <c r="G21" s="220"/>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row>
    <row r="22" ht="12.75" customHeight="1">
      <c r="A22" s="220"/>
      <c r="B22" s="220"/>
      <c r="C22" s="220"/>
      <c r="D22" s="220"/>
      <c r="E22" s="220"/>
      <c r="F22" s="220"/>
      <c r="G22" s="220"/>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row>
    <row r="23" ht="12.75" customHeight="1">
      <c r="A23" s="220"/>
      <c r="B23" s="220"/>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row>
    <row r="24" ht="12.75" customHeight="1">
      <c r="A24" s="220"/>
      <c r="B24" s="2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E24" s="220"/>
      <c r="AF24" s="220"/>
    </row>
    <row r="25" ht="12.75" customHeight="1">
      <c r="A25" s="220"/>
      <c r="B25" s="2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row>
    <row r="26" ht="12.75" customHeight="1">
      <c r="A26" s="220"/>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row>
    <row r="27" ht="12.75" customHeight="1">
      <c r="A27" s="220"/>
      <c r="B27" s="2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row>
    <row r="28" ht="12.75" customHeight="1">
      <c r="A28" s="220"/>
      <c r="B28" s="220"/>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row>
    <row r="29" ht="12.75" customHeight="1">
      <c r="A29" s="220"/>
      <c r="B29" s="220"/>
      <c r="C29" s="220"/>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row>
    <row r="30" ht="12.75" customHeight="1">
      <c r="A30" s="220"/>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row>
    <row r="31" ht="12.75" customHeight="1">
      <c r="A31" s="220"/>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row>
    <row r="32" ht="12.75" customHeight="1">
      <c r="A32" s="220"/>
      <c r="B32" s="220"/>
      <c r="C32" s="220"/>
      <c r="D32" s="220"/>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row>
    <row r="33" ht="12.75" customHeight="1">
      <c r="A33" s="220"/>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row>
    <row r="34" ht="12.75" customHeight="1">
      <c r="A34" s="220"/>
      <c r="B34" s="220"/>
      <c r="C34" s="220"/>
      <c r="D34" s="220"/>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row>
    <row r="35" ht="12.75" customHeight="1">
      <c r="A35" s="220"/>
      <c r="B35" s="220"/>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row>
    <row r="36" ht="12.75" customHeight="1">
      <c r="A36" s="220"/>
      <c r="B36" s="220"/>
      <c r="C36" s="220"/>
      <c r="D36" s="220"/>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row>
    <row r="37" ht="12.75" customHeight="1">
      <c r="A37" s="220"/>
      <c r="B37" s="220"/>
      <c r="C37" s="220"/>
      <c r="D37" s="220"/>
      <c r="E37" s="220"/>
      <c r="F37" s="220"/>
      <c r="G37" s="220"/>
      <c r="H37" s="220"/>
      <c r="I37" s="220"/>
      <c r="J37" s="220"/>
      <c r="K37" s="220"/>
      <c r="L37" s="220"/>
      <c r="M37" s="220"/>
      <c r="N37" s="220"/>
      <c r="O37" s="220"/>
      <c r="P37" s="220"/>
      <c r="Q37" s="220"/>
      <c r="R37" s="220"/>
      <c r="S37" s="220"/>
      <c r="T37" s="220"/>
      <c r="U37" s="220"/>
      <c r="V37" s="220"/>
      <c r="W37" s="220"/>
      <c r="X37" s="220"/>
      <c r="Y37" s="220"/>
      <c r="Z37" s="220"/>
      <c r="AA37" s="220"/>
      <c r="AB37" s="220"/>
      <c r="AC37" s="220"/>
      <c r="AD37" s="220"/>
      <c r="AE37" s="220"/>
      <c r="AF37" s="220"/>
    </row>
    <row r="38" ht="12.75" customHeight="1">
      <c r="A38" s="220"/>
      <c r="B38" s="220"/>
      <c r="C38" s="220"/>
      <c r="D38" s="220"/>
      <c r="E38" s="220"/>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220"/>
      <c r="AE38" s="220"/>
      <c r="AF38" s="220"/>
    </row>
    <row r="39" ht="12.75" customHeight="1">
      <c r="A39" s="220"/>
      <c r="B39" s="220"/>
      <c r="C39" s="220"/>
      <c r="D39" s="220"/>
      <c r="E39" s="220"/>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c r="AE39" s="220"/>
      <c r="AF39" s="220"/>
    </row>
    <row r="40" ht="12.75" customHeight="1">
      <c r="A40" s="220"/>
      <c r="B40" s="220"/>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row>
    <row r="41" ht="12.75" customHeight="1">
      <c r="A41" s="220"/>
      <c r="B41" s="220"/>
      <c r="C41" s="220"/>
      <c r="D41" s="220"/>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row>
    <row r="42" ht="12.75" customHeight="1">
      <c r="A42" s="220"/>
      <c r="B42" s="220"/>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row>
    <row r="43" ht="12.75" customHeight="1">
      <c r="A43" s="220"/>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row>
    <row r="44" ht="12.75" customHeight="1">
      <c r="A44" s="220"/>
      <c r="B44" s="220"/>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row>
    <row r="45" ht="12.75" customHeight="1">
      <c r="A45" s="220"/>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row>
    <row r="46" ht="12.75" customHeight="1">
      <c r="A46" s="220"/>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row>
    <row r="47" ht="12.75" customHeight="1">
      <c r="A47" s="220"/>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row>
    <row r="48" ht="12.75" customHeight="1">
      <c r="A48" s="220"/>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row>
    <row r="49" ht="12.75" customHeight="1">
      <c r="A49" s="220"/>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row>
    <row r="50" ht="12.75" customHeight="1">
      <c r="A50" s="220"/>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row>
    <row r="51" ht="12.75" customHeight="1">
      <c r="A51" s="220"/>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row>
    <row r="52" ht="12.75" customHeight="1">
      <c r="A52" s="220"/>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row>
    <row r="53" ht="12.75" customHeight="1">
      <c r="A53" s="220"/>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row>
    <row r="54" ht="12.75" customHeight="1">
      <c r="A54" s="220"/>
      <c r="B54" s="220"/>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row>
    <row r="55" ht="12.75" customHeight="1">
      <c r="A55" s="220"/>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row>
    <row r="56" ht="12.75" customHeight="1">
      <c r="A56" s="220"/>
      <c r="B56" s="220"/>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row>
    <row r="57" ht="12.75" customHeight="1">
      <c r="A57" s="220"/>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row>
    <row r="58" ht="12.75" customHeight="1">
      <c r="A58" s="220"/>
      <c r="B58" s="220"/>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row>
    <row r="59" ht="12.75" customHeight="1">
      <c r="A59" s="220"/>
      <c r="B59" s="220"/>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c r="AA59" s="220"/>
      <c r="AB59" s="220"/>
      <c r="AC59" s="220"/>
      <c r="AD59" s="220"/>
      <c r="AE59" s="220"/>
      <c r="AF59" s="220"/>
    </row>
    <row r="60" ht="12.75" customHeight="1">
      <c r="A60" s="220"/>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c r="AA60" s="220"/>
      <c r="AB60" s="220"/>
      <c r="AC60" s="220"/>
      <c r="AD60" s="220"/>
      <c r="AE60" s="220"/>
      <c r="AF60" s="220"/>
    </row>
    <row r="61" ht="12.75" customHeight="1">
      <c r="A61" s="220"/>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c r="AA61" s="220"/>
      <c r="AB61" s="220"/>
      <c r="AC61" s="220"/>
      <c r="AD61" s="220"/>
      <c r="AE61" s="220"/>
      <c r="AF61" s="220"/>
    </row>
    <row r="62" ht="12.75" customHeight="1">
      <c r="A62" s="220"/>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220"/>
      <c r="AB62" s="220"/>
      <c r="AC62" s="220"/>
      <c r="AD62" s="220"/>
      <c r="AE62" s="220"/>
      <c r="AF62" s="220"/>
    </row>
    <row r="63" ht="12.75" customHeight="1">
      <c r="A63" s="220"/>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row>
    <row r="64" ht="12.75" customHeight="1">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row>
    <row r="65" ht="12.75" customHeight="1">
      <c r="A65" s="220"/>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row>
    <row r="66" ht="12.75" customHeight="1">
      <c r="A66" s="220"/>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row>
    <row r="67" ht="12.75" customHeight="1">
      <c r="A67" s="220"/>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row>
    <row r="68" ht="12.75" customHeight="1">
      <c r="A68" s="220"/>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c r="AA68" s="220"/>
      <c r="AB68" s="220"/>
      <c r="AC68" s="220"/>
      <c r="AD68" s="220"/>
      <c r="AE68" s="220"/>
      <c r="AF68" s="220"/>
    </row>
    <row r="69" ht="12.75" customHeight="1">
      <c r="A69" s="220"/>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c r="AA69" s="220"/>
      <c r="AB69" s="220"/>
      <c r="AC69" s="220"/>
      <c r="AD69" s="220"/>
      <c r="AE69" s="220"/>
      <c r="AF69" s="220"/>
    </row>
    <row r="70" ht="12.75" customHeight="1">
      <c r="A70" s="220"/>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row>
    <row r="71" ht="12.75" customHeight="1">
      <c r="A71" s="220"/>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c r="AE71" s="220"/>
      <c r="AF71" s="220"/>
    </row>
    <row r="72" ht="12.75" customHeight="1">
      <c r="A72" s="220"/>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c r="AE72" s="220"/>
      <c r="AF72" s="220"/>
    </row>
    <row r="73" ht="12.75" customHeight="1">
      <c r="A73" s="220"/>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c r="AE73" s="220"/>
      <c r="AF73" s="220"/>
    </row>
    <row r="74" ht="12.75" customHeight="1">
      <c r="A74" s="220"/>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c r="AA74" s="220"/>
      <c r="AB74" s="220"/>
      <c r="AC74" s="220"/>
      <c r="AD74" s="220"/>
      <c r="AE74" s="220"/>
      <c r="AF74" s="220"/>
    </row>
    <row r="75" ht="12.75" customHeight="1">
      <c r="A75" s="220"/>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row>
    <row r="76" ht="12.75" customHeight="1">
      <c r="A76" s="220"/>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row>
    <row r="77" ht="12.75" customHeight="1">
      <c r="A77" s="220"/>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row>
    <row r="78" ht="12.75" customHeight="1">
      <c r="A78" s="220"/>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row>
    <row r="79" ht="12.75" customHeight="1">
      <c r="A79" s="220"/>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row>
    <row r="80" ht="12.75" customHeight="1">
      <c r="A80" s="220"/>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c r="AA80" s="220"/>
      <c r="AB80" s="220"/>
      <c r="AC80" s="220"/>
      <c r="AD80" s="220"/>
      <c r="AE80" s="220"/>
      <c r="AF80" s="220"/>
    </row>
    <row r="81" ht="12.75" customHeight="1">
      <c r="A81" s="220"/>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c r="AA81" s="220"/>
      <c r="AB81" s="220"/>
      <c r="AC81" s="220"/>
      <c r="AD81" s="220"/>
      <c r="AE81" s="220"/>
      <c r="AF81" s="220"/>
    </row>
    <row r="82" ht="12.75" customHeight="1">
      <c r="A82" s="220"/>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row>
    <row r="83" ht="12.75" customHeight="1">
      <c r="A83" s="220"/>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row>
    <row r="84" ht="12.75" customHeight="1">
      <c r="A84" s="220"/>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c r="AA84" s="220"/>
      <c r="AB84" s="220"/>
      <c r="AC84" s="220"/>
      <c r="AD84" s="220"/>
      <c r="AE84" s="220"/>
      <c r="AF84" s="220"/>
    </row>
    <row r="85" ht="12.75" customHeight="1">
      <c r="A85" s="220"/>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0"/>
      <c r="AE85" s="220"/>
      <c r="AF85" s="220"/>
    </row>
    <row r="86" ht="12.75" customHeight="1">
      <c r="A86" s="220"/>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c r="AA86" s="220"/>
      <c r="AB86" s="220"/>
      <c r="AC86" s="220"/>
      <c r="AD86" s="220"/>
      <c r="AE86" s="220"/>
      <c r="AF86" s="220"/>
    </row>
    <row r="87" ht="12.75" customHeight="1">
      <c r="A87" s="220"/>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c r="AE87" s="220"/>
      <c r="AF87" s="220"/>
    </row>
    <row r="88" ht="12.75" customHeight="1">
      <c r="A88" s="220"/>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c r="AE88" s="220"/>
      <c r="AF88" s="220"/>
    </row>
    <row r="89" ht="12.75" customHeight="1">
      <c r="A89" s="220"/>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row>
    <row r="90"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row>
    <row r="91" ht="12.75" customHeight="1">
      <c r="A91" s="220"/>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row>
    <row r="92" ht="12.75" customHeight="1">
      <c r="A92" s="220"/>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row>
    <row r="93" ht="12.75" customHeight="1">
      <c r="A93" s="220"/>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c r="AE93" s="220"/>
      <c r="AF93" s="220"/>
    </row>
    <row r="94" ht="12.75" customHeight="1">
      <c r="A94" s="220"/>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c r="AE94" s="220"/>
      <c r="AF94" s="220"/>
    </row>
    <row r="95" ht="12.75" customHeight="1">
      <c r="A95" s="220"/>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c r="AE95" s="220"/>
      <c r="AF95" s="220"/>
    </row>
    <row r="96" ht="12.75" customHeight="1">
      <c r="A96" s="220"/>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c r="AE96" s="220"/>
      <c r="AF96" s="220"/>
    </row>
    <row r="97" ht="12.75" customHeight="1">
      <c r="A97" s="220"/>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c r="AE97" s="220"/>
      <c r="AF97" s="220"/>
    </row>
    <row r="98" ht="12.75" customHeight="1">
      <c r="A98" s="220"/>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c r="AE98" s="220"/>
      <c r="AF98" s="220"/>
    </row>
    <row r="99" ht="12.75" customHeight="1">
      <c r="A99" s="220"/>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row>
    <row r="100" ht="12.75" customHeight="1">
      <c r="A100" s="220"/>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c r="AE100" s="220"/>
      <c r="AF100" s="220"/>
    </row>
    <row r="101" ht="12.75" customHeight="1">
      <c r="A101" s="220"/>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row>
    <row r="102" ht="12.75" customHeight="1">
      <c r="A102" s="220"/>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c r="AE102" s="220"/>
      <c r="AF102" s="220"/>
    </row>
    <row r="103" ht="12.75" customHeight="1">
      <c r="A103" s="220"/>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row>
    <row r="104" ht="12.75" customHeight="1">
      <c r="A104" s="220"/>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c r="AB104" s="220"/>
      <c r="AC104" s="220"/>
      <c r="AD104" s="220"/>
      <c r="AE104" s="220"/>
      <c r="AF104" s="220"/>
    </row>
    <row r="105" ht="12.7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row>
    <row r="106" ht="12.7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row>
    <row r="107" ht="12.75" customHeight="1">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row>
    <row r="108" ht="12.75" customHeight="1">
      <c r="A108" s="220"/>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c r="AE108" s="220"/>
      <c r="AF108" s="220"/>
    </row>
    <row r="109" ht="12.75" customHeight="1">
      <c r="A109" s="220"/>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c r="AE109" s="220"/>
      <c r="AF109" s="220"/>
    </row>
    <row r="110" ht="12.75" customHeight="1">
      <c r="A110" s="220"/>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c r="AE110" s="220"/>
      <c r="AF110" s="220"/>
    </row>
    <row r="111" ht="12.75" customHeight="1">
      <c r="A111" s="220"/>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row>
    <row r="112" ht="12.75" customHeight="1">
      <c r="A112" s="220"/>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c r="AE112" s="220"/>
      <c r="AF112" s="220"/>
    </row>
    <row r="113" ht="12.75" customHeight="1">
      <c r="A113" s="220"/>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c r="AB113" s="220"/>
      <c r="AC113" s="220"/>
      <c r="AD113" s="220"/>
      <c r="AE113" s="220"/>
      <c r="AF113" s="220"/>
    </row>
    <row r="114" ht="12.75" customHeight="1">
      <c r="A114" s="220"/>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c r="AE114" s="220"/>
      <c r="AF114" s="220"/>
    </row>
    <row r="115" ht="12.75" customHeight="1">
      <c r="A115" s="220"/>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c r="AE115" s="220"/>
      <c r="AF115" s="220"/>
    </row>
    <row r="116" ht="12.75" customHeight="1">
      <c r="A116" s="220"/>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row>
    <row r="117" ht="12.75" customHeight="1">
      <c r="A117" s="220"/>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c r="AE117" s="220"/>
      <c r="AF117" s="220"/>
    </row>
    <row r="118" ht="12.75" customHeight="1">
      <c r="A118" s="220"/>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c r="AE118" s="220"/>
      <c r="AF118" s="220"/>
    </row>
    <row r="119" ht="12.75" customHeight="1">
      <c r="A119" s="220"/>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20"/>
      <c r="AE119" s="220"/>
      <c r="AF119" s="220"/>
    </row>
    <row r="120" ht="12.75" customHeigh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row>
    <row r="121" ht="12.75" customHeigh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row>
    <row r="122" ht="12.75" customHeigh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row>
    <row r="123" ht="12.75" customHeigh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row>
    <row r="124" ht="12.75" customHeigh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row>
    <row r="125" ht="12.75" customHeigh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row>
    <row r="126" ht="12.75" customHeigh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row>
    <row r="127" ht="12.75" customHeigh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row>
    <row r="128" ht="12.75" customHeigh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row>
    <row r="129" ht="12.75" customHeigh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row>
    <row r="130" ht="12.75" customHeigh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row>
    <row r="131" ht="12.75" customHeigh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row>
    <row r="132" ht="12.75" customHeigh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row>
    <row r="133" ht="12.75" customHeigh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row>
    <row r="134" ht="12.75" customHeigh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row>
    <row r="135" ht="12.75" customHeigh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row>
    <row r="136" ht="12.75" customHeigh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row>
    <row r="137" ht="12.75" customHeigh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row>
    <row r="138" ht="12.75" customHeigh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row>
    <row r="139" ht="12.75" customHeigh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row>
    <row r="140" ht="12.75" customHeigh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row>
    <row r="141" ht="12.75" customHeigh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row>
    <row r="142" ht="12.75" customHeigh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row>
    <row r="143" ht="12.75" customHeigh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row>
    <row r="144" ht="12.75" customHeigh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row>
    <row r="145" ht="12.75" customHeigh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row>
    <row r="146" ht="12.75" customHeigh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row>
    <row r="147" ht="12.75" customHeigh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row>
    <row r="148" ht="12.75" customHeigh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row>
    <row r="149" ht="12.75" customHeigh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row>
    <row r="150" ht="12.75" customHeigh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row>
    <row r="151" ht="12.75" customHeigh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row>
    <row r="152" ht="12.75" customHeigh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row>
    <row r="153" ht="12.75" customHeigh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row>
    <row r="154" ht="12.75" customHeigh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row>
    <row r="155" ht="12.75" customHeigh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row>
    <row r="156" ht="12.75" customHeigh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row>
    <row r="157" ht="12.75" customHeigh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row>
    <row r="158" ht="12.75" customHeigh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row>
    <row r="159" ht="12.75" customHeight="1">
      <c r="A159" s="220"/>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c r="AE159" s="220"/>
      <c r="AF159" s="220"/>
    </row>
    <row r="160" ht="12.75" customHeight="1">
      <c r="A160" s="220"/>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c r="AE160" s="220"/>
      <c r="AF160" s="220"/>
    </row>
    <row r="161" ht="12.75" customHeight="1">
      <c r="A161" s="220"/>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c r="AB161" s="220"/>
      <c r="AC161" s="220"/>
      <c r="AD161" s="220"/>
      <c r="AE161" s="220"/>
      <c r="AF161" s="220"/>
    </row>
    <row r="162" ht="12.75" customHeight="1">
      <c r="A162" s="220"/>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0"/>
      <c r="AE162" s="220"/>
      <c r="AF162" s="220"/>
    </row>
    <row r="163" ht="12.75" customHeight="1">
      <c r="A163" s="220"/>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c r="AE163" s="220"/>
      <c r="AF163" s="220"/>
    </row>
    <row r="164" ht="12.75" customHeight="1">
      <c r="A164" s="220"/>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c r="AE164" s="220"/>
      <c r="AF164" s="220"/>
    </row>
    <row r="165" ht="12.75" customHeight="1">
      <c r="A165" s="220"/>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row>
    <row r="166" ht="12.75" customHeight="1">
      <c r="A166" s="220"/>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c r="AE166" s="220"/>
      <c r="AF166" s="220"/>
    </row>
    <row r="167" ht="12.75" customHeight="1">
      <c r="A167" s="220"/>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c r="AE167" s="220"/>
      <c r="AF167" s="220"/>
    </row>
    <row r="168" ht="12.75" customHeight="1">
      <c r="A168" s="220"/>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c r="AB168" s="220"/>
      <c r="AC168" s="220"/>
      <c r="AD168" s="220"/>
      <c r="AE168" s="220"/>
      <c r="AF168" s="220"/>
    </row>
    <row r="169" ht="12.75" customHeight="1">
      <c r="A169" s="220"/>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c r="AE169" s="220"/>
      <c r="AF169" s="220"/>
    </row>
    <row r="170" ht="12.75" customHeight="1">
      <c r="A170" s="220"/>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c r="AB170" s="220"/>
      <c r="AC170" s="220"/>
      <c r="AD170" s="220"/>
      <c r="AE170" s="220"/>
      <c r="AF170" s="220"/>
    </row>
    <row r="171" ht="12.75" customHeight="1">
      <c r="A171" s="220"/>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row>
    <row r="172" ht="12.75" customHeight="1">
      <c r="A172" s="220"/>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c r="AE172" s="220"/>
      <c r="AF172" s="220"/>
    </row>
    <row r="173" ht="12.75" customHeight="1">
      <c r="A173" s="220"/>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c r="AE173" s="220"/>
      <c r="AF173" s="220"/>
    </row>
    <row r="174" ht="12.75" customHeight="1">
      <c r="A174" s="220"/>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c r="AE174" s="220"/>
      <c r="AF174" s="220"/>
    </row>
    <row r="175" ht="12.75" customHeight="1">
      <c r="A175" s="220"/>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c r="AE175" s="220"/>
      <c r="AF175" s="220"/>
    </row>
    <row r="176" ht="12.75" customHeight="1">
      <c r="A176" s="220"/>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c r="AE176" s="220"/>
      <c r="AF176" s="220"/>
    </row>
    <row r="177" ht="12.75" customHeight="1">
      <c r="A177" s="220"/>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row>
    <row r="178" ht="12.75" customHeight="1">
      <c r="A178" s="220"/>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c r="AE178" s="220"/>
      <c r="AF178" s="220"/>
    </row>
    <row r="179" ht="12.75" customHeight="1">
      <c r="A179" s="220"/>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c r="AE179" s="220"/>
      <c r="AF179" s="220"/>
    </row>
    <row r="180" ht="12.75" customHeight="1">
      <c r="A180" s="220"/>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c r="AE180" s="220"/>
      <c r="AF180" s="220"/>
    </row>
    <row r="181" ht="12.75" customHeight="1">
      <c r="A181" s="220"/>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row>
    <row r="182" ht="12.75" customHeight="1">
      <c r="A182" s="220"/>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row>
    <row r="183" ht="12.75" customHeight="1">
      <c r="A183" s="220"/>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row>
    <row r="184" ht="12.75" customHeight="1">
      <c r="A184" s="220"/>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c r="AE184" s="220"/>
      <c r="AF184" s="220"/>
    </row>
    <row r="185" ht="12.75" customHeight="1">
      <c r="A185" s="220"/>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c r="AE185" s="220"/>
      <c r="AF185" s="220"/>
    </row>
    <row r="186" ht="12.75" customHeight="1">
      <c r="A186" s="220"/>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c r="AB186" s="220"/>
      <c r="AC186" s="220"/>
      <c r="AD186" s="220"/>
      <c r="AE186" s="220"/>
      <c r="AF186" s="220"/>
    </row>
    <row r="187" ht="12.75" customHeight="1">
      <c r="A187" s="220"/>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c r="AE187" s="220"/>
      <c r="AF187" s="220"/>
    </row>
    <row r="188" ht="12.75" customHeight="1">
      <c r="A188" s="220"/>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c r="AE188" s="220"/>
      <c r="AF188" s="220"/>
    </row>
    <row r="189" ht="12.75" customHeight="1">
      <c r="A189" s="220"/>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row>
    <row r="190" ht="12.75" customHeight="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row>
    <row r="191" ht="12.75" customHeight="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row>
    <row r="192" ht="12.75" customHeight="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c r="AE192" s="220"/>
      <c r="AF192" s="220"/>
    </row>
    <row r="193" ht="12.75" customHeight="1">
      <c r="A193" s="220"/>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c r="AE193" s="220"/>
      <c r="AF193" s="220"/>
    </row>
    <row r="194" ht="12.75" customHeight="1">
      <c r="A194" s="220"/>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c r="AE194" s="220"/>
      <c r="AF194" s="220"/>
    </row>
    <row r="195" ht="12.75" customHeight="1">
      <c r="A195" s="220"/>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c r="AE195" s="220"/>
      <c r="AF195" s="220"/>
    </row>
    <row r="196" ht="12.75" customHeight="1">
      <c r="A196" s="220"/>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c r="AE196" s="220"/>
      <c r="AF196" s="220"/>
    </row>
    <row r="197" ht="12.75" customHeight="1">
      <c r="A197" s="220"/>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row>
    <row r="198" ht="12.75" customHeight="1">
      <c r="A198" s="220"/>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row>
    <row r="199" ht="12.75" customHeight="1">
      <c r="A199" s="220"/>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row>
    <row r="200" ht="12.75" customHeight="1">
      <c r="A200" s="220"/>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c r="AE200" s="220"/>
      <c r="AF200" s="220"/>
    </row>
    <row r="201" ht="12.75" customHeight="1">
      <c r="A201" s="220"/>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c r="AE201" s="220"/>
      <c r="AF201" s="220"/>
    </row>
    <row r="202" ht="12.75" customHeight="1">
      <c r="A202" s="220"/>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c r="AE202" s="220"/>
      <c r="AF202" s="220"/>
    </row>
    <row r="203" ht="12.75" customHeight="1">
      <c r="A203" s="220"/>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row>
    <row r="204" ht="12.75" customHeight="1">
      <c r="A204" s="220"/>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c r="AE204" s="220"/>
      <c r="AF204" s="220"/>
    </row>
    <row r="205" ht="12.75" customHeight="1">
      <c r="A205" s="220"/>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c r="AE205" s="220"/>
      <c r="AF205" s="220"/>
    </row>
    <row r="206" ht="12.75" customHeight="1">
      <c r="A206" s="220"/>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c r="AE206" s="220"/>
      <c r="AF206" s="220"/>
    </row>
    <row r="207" ht="12.75" customHeight="1">
      <c r="A207" s="220"/>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c r="AE207" s="220"/>
      <c r="AF207" s="220"/>
    </row>
    <row r="208" ht="12.75" customHeight="1">
      <c r="A208" s="220"/>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c r="AE208" s="220"/>
      <c r="AF208" s="220"/>
    </row>
    <row r="209" ht="12.75" customHeight="1">
      <c r="A209" s="220"/>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c r="AE209" s="220"/>
      <c r="AF209" s="220"/>
    </row>
    <row r="210" ht="12.75" customHeight="1">
      <c r="A210" s="220"/>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c r="AE210" s="220"/>
      <c r="AF210" s="220"/>
    </row>
    <row r="211" ht="12.75" customHeight="1">
      <c r="A211" s="220"/>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c r="AE211" s="220"/>
      <c r="AF211" s="220"/>
    </row>
    <row r="212" ht="12.75" customHeight="1">
      <c r="A212" s="220"/>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c r="AE212" s="220"/>
      <c r="AF212" s="220"/>
    </row>
    <row r="213" ht="12.75" customHeight="1">
      <c r="A213" s="220"/>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c r="AE213" s="220"/>
      <c r="AF213" s="220"/>
    </row>
    <row r="214" ht="12.75" customHeight="1">
      <c r="A214" s="220"/>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c r="AE214" s="220"/>
      <c r="AF214" s="220"/>
    </row>
    <row r="215" ht="12.75" customHeight="1">
      <c r="A215" s="220"/>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c r="AE215" s="220"/>
      <c r="AF215" s="220"/>
    </row>
    <row r="216" ht="12.75" customHeight="1">
      <c r="A216" s="220"/>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c r="AB216" s="220"/>
      <c r="AC216" s="220"/>
      <c r="AD216" s="220"/>
      <c r="AE216" s="220"/>
      <c r="AF216" s="220"/>
    </row>
    <row r="217" ht="12.75" customHeight="1">
      <c r="A217" s="220"/>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c r="AB217" s="220"/>
      <c r="AC217" s="220"/>
      <c r="AD217" s="220"/>
      <c r="AE217" s="220"/>
      <c r="AF217" s="220"/>
    </row>
    <row r="218" ht="12.75" customHeight="1">
      <c r="A218" s="220"/>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c r="AE218" s="220"/>
      <c r="AF218" s="220"/>
    </row>
    <row r="219" ht="12.75" customHeight="1">
      <c r="A219" s="220"/>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c r="AE219" s="220"/>
      <c r="AF219" s="220"/>
    </row>
    <row r="220" ht="15.75" customHeight="1">
      <c r="B220" s="239"/>
      <c r="C220" s="239"/>
      <c r="D220" s="239"/>
      <c r="E220" s="239"/>
      <c r="F220" s="239"/>
      <c r="G220" s="239"/>
      <c r="H220" s="239"/>
    </row>
    <row r="221" ht="15.75" customHeight="1">
      <c r="B221" s="239"/>
      <c r="C221" s="239"/>
      <c r="D221" s="239"/>
      <c r="E221" s="239"/>
      <c r="F221" s="239"/>
      <c r="G221" s="239"/>
      <c r="H221" s="239"/>
    </row>
    <row r="222" ht="15.75" customHeight="1">
      <c r="B222" s="239"/>
      <c r="C222" s="239"/>
      <c r="D222" s="239"/>
      <c r="E222" s="239"/>
      <c r="F222" s="239"/>
      <c r="G222" s="239"/>
      <c r="H222" s="239"/>
    </row>
    <row r="223" ht="15.75" customHeight="1">
      <c r="B223" s="239"/>
      <c r="C223" s="239"/>
      <c r="D223" s="239"/>
      <c r="E223" s="239"/>
      <c r="F223" s="239"/>
      <c r="G223" s="239"/>
      <c r="H223" s="239"/>
    </row>
    <row r="224" ht="15.75" customHeight="1">
      <c r="B224" s="239"/>
      <c r="C224" s="239"/>
      <c r="D224" s="239"/>
      <c r="E224" s="239"/>
      <c r="F224" s="239"/>
      <c r="G224" s="239"/>
      <c r="H224" s="239"/>
    </row>
    <row r="225" ht="15.75" customHeight="1">
      <c r="B225" s="239"/>
      <c r="C225" s="239"/>
      <c r="D225" s="239"/>
      <c r="E225" s="239"/>
      <c r="F225" s="239"/>
      <c r="G225" s="239"/>
      <c r="H225" s="239"/>
    </row>
    <row r="226" ht="15.75" customHeight="1">
      <c r="B226" s="239"/>
      <c r="C226" s="239"/>
      <c r="D226" s="239"/>
      <c r="E226" s="239"/>
      <c r="F226" s="239"/>
      <c r="G226" s="239"/>
      <c r="H226" s="239"/>
    </row>
    <row r="227" ht="15.75" customHeight="1">
      <c r="B227" s="239"/>
      <c r="C227" s="239"/>
      <c r="D227" s="239"/>
      <c r="E227" s="239"/>
      <c r="F227" s="239"/>
      <c r="G227" s="239"/>
      <c r="H227" s="239"/>
    </row>
    <row r="228" ht="15.75" customHeight="1">
      <c r="B228" s="239"/>
      <c r="C228" s="239"/>
      <c r="D228" s="239"/>
      <c r="E228" s="239"/>
      <c r="F228" s="239"/>
      <c r="G228" s="239"/>
      <c r="H228" s="239"/>
    </row>
    <row r="229" ht="15.75" customHeight="1">
      <c r="B229" s="239"/>
      <c r="C229" s="239"/>
      <c r="D229" s="239"/>
      <c r="E229" s="239"/>
      <c r="F229" s="239"/>
      <c r="G229" s="239"/>
      <c r="H229" s="239"/>
    </row>
    <row r="230" ht="15.75" customHeight="1">
      <c r="B230" s="239"/>
      <c r="C230" s="239"/>
      <c r="D230" s="239"/>
      <c r="E230" s="239"/>
      <c r="F230" s="239"/>
      <c r="G230" s="239"/>
      <c r="H230" s="239"/>
    </row>
    <row r="231" ht="15.75" customHeight="1">
      <c r="B231" s="239"/>
      <c r="C231" s="239"/>
      <c r="D231" s="239"/>
      <c r="E231" s="239"/>
      <c r="F231" s="239"/>
      <c r="G231" s="239"/>
      <c r="H231" s="239"/>
    </row>
    <row r="232" ht="15.75" customHeight="1">
      <c r="B232" s="239"/>
      <c r="C232" s="239"/>
      <c r="D232" s="239"/>
      <c r="E232" s="239"/>
      <c r="F232" s="239"/>
      <c r="G232" s="239"/>
      <c r="H232" s="239"/>
    </row>
    <row r="233" ht="15.75" customHeight="1">
      <c r="B233" s="239"/>
      <c r="C233" s="239"/>
      <c r="D233" s="239"/>
      <c r="E233" s="239"/>
      <c r="F233" s="239"/>
      <c r="G233" s="239"/>
      <c r="H233" s="239"/>
    </row>
    <row r="234" ht="15.75" customHeight="1">
      <c r="B234" s="239"/>
      <c r="C234" s="239"/>
      <c r="D234" s="239"/>
      <c r="E234" s="239"/>
      <c r="F234" s="239"/>
      <c r="G234" s="239"/>
      <c r="H234" s="239"/>
    </row>
    <row r="235" ht="15.75" customHeight="1">
      <c r="B235" s="239"/>
      <c r="C235" s="239"/>
      <c r="D235" s="239"/>
      <c r="E235" s="239"/>
      <c r="F235" s="239"/>
      <c r="G235" s="239"/>
      <c r="H235" s="239"/>
    </row>
    <row r="236" ht="15.75" customHeight="1">
      <c r="B236" s="239"/>
      <c r="C236" s="239"/>
      <c r="D236" s="239"/>
      <c r="E236" s="239"/>
      <c r="F236" s="239"/>
      <c r="G236" s="239"/>
      <c r="H236" s="239"/>
    </row>
    <row r="237" ht="15.75" customHeight="1">
      <c r="B237" s="239"/>
      <c r="C237" s="239"/>
      <c r="D237" s="239"/>
      <c r="E237" s="239"/>
      <c r="F237" s="239"/>
      <c r="G237" s="239"/>
      <c r="H237" s="239"/>
    </row>
    <row r="238" ht="15.75" customHeight="1">
      <c r="B238" s="239"/>
      <c r="C238" s="239"/>
      <c r="D238" s="239"/>
      <c r="E238" s="239"/>
      <c r="F238" s="239"/>
      <c r="G238" s="239"/>
      <c r="H238" s="239"/>
    </row>
    <row r="239" ht="15.75" customHeight="1">
      <c r="B239" s="239"/>
      <c r="C239" s="239"/>
      <c r="D239" s="239"/>
      <c r="E239" s="239"/>
      <c r="F239" s="239"/>
      <c r="G239" s="239"/>
      <c r="H239" s="239"/>
    </row>
    <row r="240" ht="15.75" customHeight="1">
      <c r="B240" s="239"/>
      <c r="C240" s="239"/>
      <c r="D240" s="239"/>
      <c r="E240" s="239"/>
      <c r="F240" s="239"/>
      <c r="G240" s="239"/>
      <c r="H240" s="239"/>
    </row>
    <row r="241" ht="15.75" customHeight="1">
      <c r="B241" s="239"/>
      <c r="C241" s="239"/>
      <c r="D241" s="239"/>
      <c r="E241" s="239"/>
      <c r="F241" s="239"/>
      <c r="G241" s="239"/>
      <c r="H241" s="239"/>
    </row>
    <row r="242" ht="15.75" customHeight="1">
      <c r="B242" s="239"/>
      <c r="C242" s="239"/>
      <c r="D242" s="239"/>
      <c r="E242" s="239"/>
      <c r="F242" s="239"/>
      <c r="G242" s="239"/>
      <c r="H242" s="239"/>
    </row>
    <row r="243" ht="15.75" customHeight="1">
      <c r="B243" s="239"/>
      <c r="C243" s="239"/>
      <c r="D243" s="239"/>
      <c r="E243" s="239"/>
      <c r="F243" s="239"/>
      <c r="G243" s="239"/>
      <c r="H243" s="239"/>
    </row>
    <row r="244" ht="15.75" customHeight="1">
      <c r="B244" s="239"/>
      <c r="C244" s="239"/>
      <c r="D244" s="239"/>
      <c r="E244" s="239"/>
      <c r="F244" s="239"/>
      <c r="G244" s="239"/>
      <c r="H244" s="239"/>
    </row>
    <row r="245" ht="15.75" customHeight="1">
      <c r="B245" s="239"/>
      <c r="C245" s="239"/>
      <c r="D245" s="239"/>
      <c r="E245" s="239"/>
      <c r="F245" s="239"/>
      <c r="G245" s="239"/>
      <c r="H245" s="239"/>
    </row>
    <row r="246" ht="15.75" customHeight="1">
      <c r="B246" s="239"/>
      <c r="C246" s="239"/>
      <c r="D246" s="239"/>
      <c r="E246" s="239"/>
      <c r="F246" s="239"/>
      <c r="G246" s="239"/>
      <c r="H246" s="239"/>
    </row>
    <row r="247" ht="15.75" customHeight="1">
      <c r="B247" s="239"/>
      <c r="C247" s="239"/>
      <c r="D247" s="239"/>
      <c r="E247" s="239"/>
      <c r="F247" s="239"/>
      <c r="G247" s="239"/>
      <c r="H247" s="239"/>
    </row>
    <row r="248" ht="15.75" customHeight="1">
      <c r="B248" s="239"/>
      <c r="C248" s="239"/>
      <c r="D248" s="239"/>
      <c r="E248" s="239"/>
      <c r="F248" s="239"/>
      <c r="G248" s="239"/>
      <c r="H248" s="239"/>
    </row>
    <row r="249" ht="15.75" customHeight="1">
      <c r="B249" s="239"/>
      <c r="C249" s="239"/>
      <c r="D249" s="239"/>
      <c r="E249" s="239"/>
      <c r="F249" s="239"/>
      <c r="G249" s="239"/>
      <c r="H249" s="239"/>
    </row>
    <row r="250" ht="15.75" customHeight="1">
      <c r="B250" s="239"/>
      <c r="C250" s="239"/>
      <c r="D250" s="239"/>
      <c r="E250" s="239"/>
      <c r="F250" s="239"/>
      <c r="G250" s="239"/>
      <c r="H250" s="239"/>
    </row>
    <row r="251" ht="15.75" customHeight="1">
      <c r="B251" s="239"/>
      <c r="C251" s="239"/>
      <c r="D251" s="239"/>
      <c r="E251" s="239"/>
      <c r="F251" s="239"/>
      <c r="G251" s="239"/>
      <c r="H251" s="239"/>
    </row>
    <row r="252" ht="15.75" customHeight="1">
      <c r="B252" s="239"/>
      <c r="C252" s="239"/>
      <c r="D252" s="239"/>
      <c r="E252" s="239"/>
      <c r="F252" s="239"/>
      <c r="G252" s="239"/>
      <c r="H252" s="239"/>
    </row>
    <row r="253" ht="15.75" customHeight="1">
      <c r="B253" s="239"/>
      <c r="C253" s="239"/>
      <c r="D253" s="239"/>
      <c r="E253" s="239"/>
      <c r="F253" s="239"/>
      <c r="G253" s="239"/>
      <c r="H253" s="239"/>
    </row>
    <row r="254" ht="15.75" customHeight="1">
      <c r="B254" s="239"/>
      <c r="C254" s="239"/>
      <c r="D254" s="239"/>
      <c r="E254" s="239"/>
      <c r="F254" s="239"/>
      <c r="G254" s="239"/>
      <c r="H254" s="239"/>
    </row>
    <row r="255" ht="15.75" customHeight="1">
      <c r="B255" s="239"/>
      <c r="C255" s="239"/>
      <c r="D255" s="239"/>
      <c r="E255" s="239"/>
      <c r="F255" s="239"/>
      <c r="G255" s="239"/>
      <c r="H255" s="239"/>
    </row>
    <row r="256" ht="15.75" customHeight="1">
      <c r="B256" s="239"/>
      <c r="C256" s="239"/>
      <c r="D256" s="239"/>
      <c r="E256" s="239"/>
      <c r="F256" s="239"/>
      <c r="G256" s="239"/>
      <c r="H256" s="239"/>
    </row>
    <row r="257" ht="15.75" customHeight="1">
      <c r="B257" s="239"/>
      <c r="C257" s="239"/>
      <c r="D257" s="239"/>
      <c r="E257" s="239"/>
      <c r="F257" s="239"/>
      <c r="G257" s="239"/>
      <c r="H257" s="239"/>
    </row>
    <row r="258" ht="15.75" customHeight="1">
      <c r="B258" s="239"/>
      <c r="C258" s="239"/>
      <c r="D258" s="239"/>
      <c r="E258" s="239"/>
      <c r="F258" s="239"/>
      <c r="G258" s="239"/>
      <c r="H258" s="239"/>
    </row>
    <row r="259" ht="15.75" customHeight="1">
      <c r="B259" s="239"/>
      <c r="C259" s="239"/>
      <c r="D259" s="239"/>
      <c r="E259" s="239"/>
      <c r="F259" s="239"/>
      <c r="G259" s="239"/>
      <c r="H259" s="239"/>
    </row>
    <row r="260" ht="15.75" customHeight="1">
      <c r="B260" s="239"/>
      <c r="C260" s="239"/>
      <c r="D260" s="239"/>
      <c r="E260" s="239"/>
      <c r="F260" s="239"/>
      <c r="G260" s="239"/>
      <c r="H260" s="239"/>
    </row>
    <row r="261" ht="15.75" customHeight="1">
      <c r="B261" s="239"/>
      <c r="C261" s="239"/>
      <c r="D261" s="239"/>
      <c r="E261" s="239"/>
      <c r="F261" s="239"/>
      <c r="G261" s="239"/>
      <c r="H261" s="239"/>
    </row>
    <row r="262" ht="15.75" customHeight="1">
      <c r="B262" s="239"/>
      <c r="C262" s="239"/>
      <c r="D262" s="239"/>
      <c r="E262" s="239"/>
      <c r="F262" s="239"/>
      <c r="G262" s="239"/>
      <c r="H262" s="239"/>
    </row>
    <row r="263" ht="15.75" customHeight="1">
      <c r="B263" s="239"/>
      <c r="C263" s="239"/>
      <c r="D263" s="239"/>
      <c r="E263" s="239"/>
      <c r="F263" s="239"/>
      <c r="G263" s="239"/>
      <c r="H263" s="239"/>
    </row>
    <row r="264" ht="15.75" customHeight="1">
      <c r="B264" s="239"/>
      <c r="C264" s="239"/>
      <c r="D264" s="239"/>
      <c r="E264" s="239"/>
      <c r="F264" s="239"/>
      <c r="G264" s="239"/>
      <c r="H264" s="239"/>
    </row>
    <row r="265" ht="15.75" customHeight="1">
      <c r="B265" s="239"/>
      <c r="C265" s="239"/>
      <c r="D265" s="239"/>
      <c r="E265" s="239"/>
      <c r="F265" s="239"/>
      <c r="G265" s="239"/>
      <c r="H265" s="239"/>
    </row>
    <row r="266" ht="15.75" customHeight="1">
      <c r="B266" s="239"/>
      <c r="C266" s="239"/>
      <c r="D266" s="239"/>
      <c r="E266" s="239"/>
      <c r="F266" s="239"/>
      <c r="G266" s="239"/>
      <c r="H266" s="239"/>
    </row>
    <row r="267" ht="15.75" customHeight="1">
      <c r="B267" s="239"/>
      <c r="C267" s="239"/>
      <c r="D267" s="239"/>
      <c r="E267" s="239"/>
      <c r="F267" s="239"/>
      <c r="G267" s="239"/>
      <c r="H267" s="239"/>
    </row>
    <row r="268" ht="15.75" customHeight="1">
      <c r="B268" s="239"/>
      <c r="C268" s="239"/>
      <c r="D268" s="239"/>
      <c r="E268" s="239"/>
      <c r="F268" s="239"/>
      <c r="G268" s="239"/>
      <c r="H268" s="239"/>
    </row>
    <row r="269" ht="15.75" customHeight="1">
      <c r="B269" s="239"/>
      <c r="C269" s="239"/>
      <c r="D269" s="239"/>
      <c r="E269" s="239"/>
      <c r="F269" s="239"/>
      <c r="G269" s="239"/>
      <c r="H269" s="239"/>
    </row>
    <row r="270" ht="15.75" customHeight="1">
      <c r="B270" s="239"/>
      <c r="C270" s="239"/>
      <c r="D270" s="239"/>
      <c r="E270" s="239"/>
      <c r="F270" s="239"/>
      <c r="G270" s="239"/>
      <c r="H270" s="239"/>
    </row>
    <row r="271" ht="15.75" customHeight="1">
      <c r="B271" s="239"/>
      <c r="C271" s="239"/>
      <c r="D271" s="239"/>
      <c r="E271" s="239"/>
      <c r="F271" s="239"/>
      <c r="G271" s="239"/>
      <c r="H271" s="239"/>
    </row>
    <row r="272" ht="15.75" customHeight="1">
      <c r="B272" s="239"/>
      <c r="C272" s="239"/>
      <c r="D272" s="239"/>
      <c r="E272" s="239"/>
      <c r="F272" s="239"/>
      <c r="G272" s="239"/>
      <c r="H272" s="239"/>
    </row>
    <row r="273" ht="15.75" customHeight="1">
      <c r="B273" s="239"/>
      <c r="C273" s="239"/>
      <c r="D273" s="239"/>
      <c r="E273" s="239"/>
      <c r="F273" s="239"/>
      <c r="G273" s="239"/>
      <c r="H273" s="239"/>
    </row>
    <row r="274" ht="15.75" customHeight="1">
      <c r="B274" s="239"/>
      <c r="C274" s="239"/>
      <c r="D274" s="239"/>
      <c r="E274" s="239"/>
      <c r="F274" s="239"/>
      <c r="G274" s="239"/>
      <c r="H274" s="239"/>
    </row>
    <row r="275" ht="15.75" customHeight="1">
      <c r="B275" s="239"/>
      <c r="C275" s="239"/>
      <c r="D275" s="239"/>
      <c r="E275" s="239"/>
      <c r="F275" s="239"/>
      <c r="G275" s="239"/>
      <c r="H275" s="239"/>
    </row>
    <row r="276" ht="15.75" customHeight="1">
      <c r="B276" s="239"/>
      <c r="C276" s="239"/>
      <c r="D276" s="239"/>
      <c r="E276" s="239"/>
      <c r="F276" s="239"/>
      <c r="G276" s="239"/>
      <c r="H276" s="239"/>
    </row>
    <row r="277" ht="15.75" customHeight="1">
      <c r="B277" s="239"/>
      <c r="C277" s="239"/>
      <c r="D277" s="239"/>
      <c r="E277" s="239"/>
      <c r="F277" s="239"/>
      <c r="G277" s="239"/>
      <c r="H277" s="239"/>
    </row>
    <row r="278" ht="15.75" customHeight="1">
      <c r="B278" s="239"/>
      <c r="C278" s="239"/>
      <c r="D278" s="239"/>
      <c r="E278" s="239"/>
      <c r="F278" s="239"/>
      <c r="G278" s="239"/>
      <c r="H278" s="239"/>
    </row>
    <row r="279" ht="15.75" customHeight="1">
      <c r="B279" s="239"/>
      <c r="C279" s="239"/>
      <c r="D279" s="239"/>
      <c r="E279" s="239"/>
      <c r="F279" s="239"/>
      <c r="G279" s="239"/>
      <c r="H279" s="239"/>
    </row>
    <row r="280" ht="15.75" customHeight="1">
      <c r="B280" s="239"/>
      <c r="C280" s="239"/>
      <c r="D280" s="239"/>
      <c r="E280" s="239"/>
      <c r="F280" s="239"/>
      <c r="G280" s="239"/>
      <c r="H280" s="239"/>
    </row>
    <row r="281" ht="15.75" customHeight="1">
      <c r="B281" s="239"/>
      <c r="C281" s="239"/>
      <c r="D281" s="239"/>
      <c r="E281" s="239"/>
      <c r="F281" s="239"/>
      <c r="G281" s="239"/>
      <c r="H281" s="239"/>
    </row>
    <row r="282" ht="15.75" customHeight="1">
      <c r="B282" s="239"/>
      <c r="C282" s="239"/>
      <c r="D282" s="239"/>
      <c r="E282" s="239"/>
      <c r="F282" s="239"/>
      <c r="G282" s="239"/>
      <c r="H282" s="239"/>
    </row>
    <row r="283" ht="15.75" customHeight="1">
      <c r="B283" s="239"/>
      <c r="C283" s="239"/>
      <c r="D283" s="239"/>
      <c r="E283" s="239"/>
      <c r="F283" s="239"/>
      <c r="G283" s="239"/>
      <c r="H283" s="239"/>
    </row>
    <row r="284" ht="15.75" customHeight="1">
      <c r="B284" s="239"/>
      <c r="C284" s="239"/>
      <c r="D284" s="239"/>
      <c r="E284" s="239"/>
      <c r="F284" s="239"/>
      <c r="G284" s="239"/>
      <c r="H284" s="239"/>
    </row>
    <row r="285" ht="15.75" customHeight="1">
      <c r="B285" s="239"/>
      <c r="C285" s="239"/>
      <c r="D285" s="239"/>
      <c r="E285" s="239"/>
      <c r="F285" s="239"/>
      <c r="G285" s="239"/>
      <c r="H285" s="239"/>
    </row>
    <row r="286" ht="15.75" customHeight="1">
      <c r="B286" s="239"/>
      <c r="C286" s="239"/>
      <c r="D286" s="239"/>
      <c r="E286" s="239"/>
      <c r="F286" s="239"/>
      <c r="G286" s="239"/>
      <c r="H286" s="239"/>
    </row>
    <row r="287" ht="15.75" customHeight="1">
      <c r="B287" s="239"/>
      <c r="C287" s="239"/>
      <c r="D287" s="239"/>
      <c r="E287" s="239"/>
      <c r="F287" s="239"/>
      <c r="G287" s="239"/>
      <c r="H287" s="239"/>
    </row>
    <row r="288" ht="15.75" customHeight="1">
      <c r="B288" s="239"/>
      <c r="C288" s="239"/>
      <c r="D288" s="239"/>
      <c r="E288" s="239"/>
      <c r="F288" s="239"/>
      <c r="G288" s="239"/>
      <c r="H288" s="239"/>
    </row>
    <row r="289" ht="15.75" customHeight="1">
      <c r="B289" s="239"/>
      <c r="C289" s="239"/>
      <c r="D289" s="239"/>
      <c r="E289" s="239"/>
      <c r="F289" s="239"/>
      <c r="G289" s="239"/>
      <c r="H289" s="239"/>
    </row>
    <row r="290" ht="15.75" customHeight="1">
      <c r="B290" s="239"/>
      <c r="C290" s="239"/>
      <c r="D290" s="239"/>
      <c r="E290" s="239"/>
      <c r="F290" s="239"/>
      <c r="G290" s="239"/>
      <c r="H290" s="239"/>
    </row>
    <row r="291" ht="15.75" customHeight="1">
      <c r="B291" s="239"/>
      <c r="C291" s="239"/>
      <c r="D291" s="239"/>
      <c r="E291" s="239"/>
      <c r="F291" s="239"/>
      <c r="G291" s="239"/>
      <c r="H291" s="239"/>
    </row>
    <row r="292" ht="15.75" customHeight="1">
      <c r="B292" s="239"/>
      <c r="C292" s="239"/>
      <c r="D292" s="239"/>
      <c r="E292" s="239"/>
      <c r="F292" s="239"/>
      <c r="G292" s="239"/>
      <c r="H292" s="239"/>
    </row>
    <row r="293" ht="15.75" customHeight="1">
      <c r="B293" s="239"/>
      <c r="C293" s="239"/>
      <c r="D293" s="239"/>
      <c r="E293" s="239"/>
      <c r="F293" s="239"/>
      <c r="G293" s="239"/>
      <c r="H293" s="239"/>
    </row>
    <row r="294" ht="15.75" customHeight="1">
      <c r="B294" s="239"/>
      <c r="C294" s="239"/>
      <c r="D294" s="239"/>
      <c r="E294" s="239"/>
      <c r="F294" s="239"/>
      <c r="G294" s="239"/>
      <c r="H294" s="239"/>
    </row>
    <row r="295" ht="15.75" customHeight="1">
      <c r="B295" s="239"/>
      <c r="C295" s="239"/>
      <c r="D295" s="239"/>
      <c r="E295" s="239"/>
      <c r="F295" s="239"/>
      <c r="G295" s="239"/>
      <c r="H295" s="239"/>
    </row>
    <row r="296" ht="15.75" customHeight="1">
      <c r="B296" s="239"/>
      <c r="C296" s="239"/>
      <c r="D296" s="239"/>
      <c r="E296" s="239"/>
      <c r="F296" s="239"/>
      <c r="G296" s="239"/>
      <c r="H296" s="239"/>
    </row>
    <row r="297" ht="15.75" customHeight="1">
      <c r="B297" s="239"/>
      <c r="C297" s="239"/>
      <c r="D297" s="239"/>
      <c r="E297" s="239"/>
      <c r="F297" s="239"/>
      <c r="G297" s="239"/>
      <c r="H297" s="239"/>
    </row>
    <row r="298" ht="15.75" customHeight="1">
      <c r="B298" s="239"/>
      <c r="C298" s="239"/>
      <c r="D298" s="239"/>
      <c r="E298" s="239"/>
      <c r="F298" s="239"/>
      <c r="G298" s="239"/>
      <c r="H298" s="239"/>
    </row>
    <row r="299" ht="15.75" customHeight="1">
      <c r="B299" s="239"/>
      <c r="C299" s="239"/>
      <c r="D299" s="239"/>
      <c r="E299" s="239"/>
      <c r="F299" s="239"/>
      <c r="G299" s="239"/>
      <c r="H299" s="239"/>
    </row>
    <row r="300" ht="15.75" customHeight="1">
      <c r="B300" s="239"/>
      <c r="C300" s="239"/>
      <c r="D300" s="239"/>
      <c r="E300" s="239"/>
      <c r="F300" s="239"/>
      <c r="G300" s="239"/>
      <c r="H300" s="239"/>
    </row>
    <row r="301" ht="15.75" customHeight="1">
      <c r="B301" s="239"/>
      <c r="C301" s="239"/>
      <c r="D301" s="239"/>
      <c r="E301" s="239"/>
      <c r="F301" s="239"/>
      <c r="G301" s="239"/>
      <c r="H301" s="239"/>
    </row>
    <row r="302" ht="15.75" customHeight="1">
      <c r="B302" s="239"/>
      <c r="C302" s="239"/>
      <c r="D302" s="239"/>
      <c r="E302" s="239"/>
      <c r="F302" s="239"/>
      <c r="G302" s="239"/>
      <c r="H302" s="239"/>
    </row>
    <row r="303" ht="15.75" customHeight="1">
      <c r="B303" s="239"/>
      <c r="C303" s="239"/>
      <c r="D303" s="239"/>
      <c r="E303" s="239"/>
      <c r="F303" s="239"/>
      <c r="G303" s="239"/>
      <c r="H303" s="239"/>
    </row>
    <row r="304" ht="15.75" customHeight="1">
      <c r="B304" s="239"/>
      <c r="C304" s="239"/>
      <c r="D304" s="239"/>
      <c r="E304" s="239"/>
      <c r="F304" s="239"/>
      <c r="G304" s="239"/>
      <c r="H304" s="239"/>
    </row>
    <row r="305" ht="15.75" customHeight="1">
      <c r="B305" s="239"/>
      <c r="C305" s="239"/>
      <c r="D305" s="239"/>
      <c r="E305" s="239"/>
      <c r="F305" s="239"/>
      <c r="G305" s="239"/>
      <c r="H305" s="239"/>
    </row>
    <row r="306" ht="15.75" customHeight="1">
      <c r="B306" s="239"/>
      <c r="C306" s="239"/>
      <c r="D306" s="239"/>
      <c r="E306" s="239"/>
      <c r="F306" s="239"/>
      <c r="G306" s="239"/>
      <c r="H306" s="239"/>
    </row>
    <row r="307" ht="15.75" customHeight="1">
      <c r="B307" s="239"/>
      <c r="C307" s="239"/>
      <c r="D307" s="239"/>
      <c r="E307" s="239"/>
      <c r="F307" s="239"/>
      <c r="G307" s="239"/>
      <c r="H307" s="239"/>
    </row>
    <row r="308" ht="15.75" customHeight="1">
      <c r="B308" s="239"/>
      <c r="C308" s="239"/>
      <c r="D308" s="239"/>
      <c r="E308" s="239"/>
      <c r="F308" s="239"/>
      <c r="G308" s="239"/>
      <c r="H308" s="239"/>
    </row>
    <row r="309" ht="15.75" customHeight="1">
      <c r="B309" s="239"/>
      <c r="C309" s="239"/>
      <c r="D309" s="239"/>
      <c r="E309" s="239"/>
      <c r="F309" s="239"/>
      <c r="G309" s="239"/>
      <c r="H309" s="239"/>
    </row>
    <row r="310" ht="15.75" customHeight="1">
      <c r="B310" s="239"/>
      <c r="C310" s="239"/>
      <c r="D310" s="239"/>
      <c r="E310" s="239"/>
      <c r="F310" s="239"/>
      <c r="G310" s="239"/>
      <c r="H310" s="239"/>
    </row>
    <row r="311" ht="15.75" customHeight="1">
      <c r="B311" s="239"/>
      <c r="C311" s="239"/>
      <c r="D311" s="239"/>
      <c r="E311" s="239"/>
      <c r="F311" s="239"/>
      <c r="G311" s="239"/>
      <c r="H311" s="239"/>
    </row>
    <row r="312" ht="15.75" customHeight="1">
      <c r="B312" s="239"/>
      <c r="C312" s="239"/>
      <c r="D312" s="239"/>
      <c r="E312" s="239"/>
      <c r="F312" s="239"/>
      <c r="G312" s="239"/>
      <c r="H312" s="239"/>
    </row>
    <row r="313" ht="15.75" customHeight="1">
      <c r="B313" s="239"/>
      <c r="C313" s="239"/>
      <c r="D313" s="239"/>
      <c r="E313" s="239"/>
      <c r="F313" s="239"/>
      <c r="G313" s="239"/>
      <c r="H313" s="239"/>
    </row>
    <row r="314" ht="15.75" customHeight="1">
      <c r="B314" s="239"/>
      <c r="C314" s="239"/>
      <c r="D314" s="239"/>
      <c r="E314" s="239"/>
      <c r="F314" s="239"/>
      <c r="G314" s="239"/>
      <c r="H314" s="239"/>
    </row>
    <row r="315" ht="15.75" customHeight="1">
      <c r="B315" s="239"/>
      <c r="C315" s="239"/>
      <c r="D315" s="239"/>
      <c r="E315" s="239"/>
      <c r="F315" s="239"/>
      <c r="G315" s="239"/>
      <c r="H315" s="239"/>
    </row>
    <row r="316" ht="15.75" customHeight="1">
      <c r="B316" s="239"/>
      <c r="C316" s="239"/>
      <c r="D316" s="239"/>
      <c r="E316" s="239"/>
      <c r="F316" s="239"/>
      <c r="G316" s="239"/>
      <c r="H316" s="239"/>
    </row>
    <row r="317" ht="15.75" customHeight="1">
      <c r="B317" s="239"/>
      <c r="C317" s="239"/>
      <c r="D317" s="239"/>
      <c r="E317" s="239"/>
      <c r="F317" s="239"/>
      <c r="G317" s="239"/>
      <c r="H317" s="239"/>
    </row>
    <row r="318" ht="15.75" customHeight="1">
      <c r="B318" s="239"/>
      <c r="C318" s="239"/>
      <c r="D318" s="239"/>
      <c r="E318" s="239"/>
      <c r="F318" s="239"/>
      <c r="G318" s="239"/>
      <c r="H318" s="239"/>
    </row>
    <row r="319" ht="15.75" customHeight="1">
      <c r="B319" s="239"/>
      <c r="C319" s="239"/>
      <c r="D319" s="239"/>
      <c r="E319" s="239"/>
      <c r="F319" s="239"/>
      <c r="G319" s="239"/>
      <c r="H319" s="239"/>
    </row>
    <row r="320" ht="15.75" customHeight="1">
      <c r="B320" s="239"/>
      <c r="C320" s="239"/>
      <c r="D320" s="239"/>
      <c r="E320" s="239"/>
      <c r="F320" s="239"/>
      <c r="G320" s="239"/>
      <c r="H320" s="239"/>
    </row>
    <row r="321" ht="15.75" customHeight="1">
      <c r="B321" s="239"/>
      <c r="C321" s="239"/>
      <c r="D321" s="239"/>
      <c r="E321" s="239"/>
      <c r="F321" s="239"/>
      <c r="G321" s="239"/>
      <c r="H321" s="239"/>
    </row>
    <row r="322" ht="15.75" customHeight="1">
      <c r="B322" s="239"/>
      <c r="C322" s="239"/>
      <c r="D322" s="239"/>
      <c r="E322" s="239"/>
      <c r="F322" s="239"/>
      <c r="G322" s="239"/>
      <c r="H322" s="239"/>
    </row>
    <row r="323" ht="15.75" customHeight="1">
      <c r="B323" s="239"/>
      <c r="C323" s="239"/>
      <c r="D323" s="239"/>
      <c r="E323" s="239"/>
      <c r="F323" s="239"/>
      <c r="G323" s="239"/>
      <c r="H323" s="239"/>
    </row>
    <row r="324" ht="15.75" customHeight="1">
      <c r="B324" s="239"/>
      <c r="C324" s="239"/>
      <c r="D324" s="239"/>
      <c r="E324" s="239"/>
      <c r="F324" s="239"/>
      <c r="G324" s="239"/>
      <c r="H324" s="239"/>
    </row>
    <row r="325" ht="15.75" customHeight="1">
      <c r="B325" s="239"/>
      <c r="C325" s="239"/>
      <c r="D325" s="239"/>
      <c r="E325" s="239"/>
      <c r="F325" s="239"/>
      <c r="G325" s="239"/>
      <c r="H325" s="239"/>
    </row>
    <row r="326" ht="15.75" customHeight="1">
      <c r="B326" s="239"/>
      <c r="C326" s="239"/>
      <c r="D326" s="239"/>
      <c r="E326" s="239"/>
      <c r="F326" s="239"/>
      <c r="G326" s="239"/>
      <c r="H326" s="239"/>
    </row>
    <row r="327" ht="15.75" customHeight="1">
      <c r="B327" s="239"/>
      <c r="C327" s="239"/>
      <c r="D327" s="239"/>
      <c r="E327" s="239"/>
      <c r="F327" s="239"/>
      <c r="G327" s="239"/>
      <c r="H327" s="239"/>
    </row>
    <row r="328" ht="15.75" customHeight="1">
      <c r="B328" s="239"/>
      <c r="C328" s="239"/>
      <c r="D328" s="239"/>
      <c r="E328" s="239"/>
      <c r="F328" s="239"/>
      <c r="G328" s="239"/>
      <c r="H328" s="239"/>
    </row>
    <row r="329" ht="15.75" customHeight="1">
      <c r="B329" s="239"/>
      <c r="C329" s="239"/>
      <c r="D329" s="239"/>
      <c r="E329" s="239"/>
      <c r="F329" s="239"/>
      <c r="G329" s="239"/>
      <c r="H329" s="239"/>
    </row>
    <row r="330" ht="15.75" customHeight="1">
      <c r="B330" s="239"/>
      <c r="C330" s="239"/>
      <c r="D330" s="239"/>
      <c r="E330" s="239"/>
      <c r="F330" s="239"/>
      <c r="G330" s="239"/>
      <c r="H330" s="239"/>
    </row>
    <row r="331" ht="15.75" customHeight="1">
      <c r="B331" s="239"/>
      <c r="C331" s="239"/>
      <c r="D331" s="239"/>
      <c r="E331" s="239"/>
      <c r="F331" s="239"/>
      <c r="G331" s="239"/>
      <c r="H331" s="239"/>
    </row>
    <row r="332" ht="15.75" customHeight="1">
      <c r="B332" s="239"/>
      <c r="C332" s="239"/>
      <c r="D332" s="239"/>
      <c r="E332" s="239"/>
      <c r="F332" s="239"/>
      <c r="G332" s="239"/>
      <c r="H332" s="239"/>
    </row>
    <row r="333" ht="15.75" customHeight="1">
      <c r="B333" s="239"/>
      <c r="C333" s="239"/>
      <c r="D333" s="239"/>
      <c r="E333" s="239"/>
      <c r="F333" s="239"/>
      <c r="G333" s="239"/>
      <c r="H333" s="239"/>
    </row>
    <row r="334" ht="15.75" customHeight="1">
      <c r="B334" s="239"/>
      <c r="C334" s="239"/>
      <c r="D334" s="239"/>
      <c r="E334" s="239"/>
      <c r="F334" s="239"/>
      <c r="G334" s="239"/>
      <c r="H334" s="239"/>
    </row>
    <row r="335" ht="15.75" customHeight="1">
      <c r="B335" s="239"/>
      <c r="C335" s="239"/>
      <c r="D335" s="239"/>
      <c r="E335" s="239"/>
      <c r="F335" s="239"/>
      <c r="G335" s="239"/>
      <c r="H335" s="239"/>
    </row>
    <row r="336" ht="15.75" customHeight="1">
      <c r="B336" s="239"/>
      <c r="C336" s="239"/>
      <c r="D336" s="239"/>
      <c r="E336" s="239"/>
      <c r="F336" s="239"/>
      <c r="G336" s="239"/>
      <c r="H336" s="239"/>
    </row>
    <row r="337" ht="15.75" customHeight="1">
      <c r="B337" s="239"/>
      <c r="C337" s="239"/>
      <c r="D337" s="239"/>
      <c r="E337" s="239"/>
      <c r="F337" s="239"/>
      <c r="G337" s="239"/>
      <c r="H337" s="239"/>
    </row>
    <row r="338" ht="15.75" customHeight="1">
      <c r="B338" s="239"/>
      <c r="C338" s="239"/>
      <c r="D338" s="239"/>
      <c r="E338" s="239"/>
      <c r="F338" s="239"/>
      <c r="G338" s="239"/>
      <c r="H338" s="239"/>
    </row>
    <row r="339" ht="15.75" customHeight="1">
      <c r="B339" s="239"/>
      <c r="C339" s="239"/>
      <c r="D339" s="239"/>
      <c r="E339" s="239"/>
      <c r="F339" s="239"/>
      <c r="G339" s="239"/>
      <c r="H339" s="239"/>
    </row>
    <row r="340" ht="15.75" customHeight="1">
      <c r="B340" s="239"/>
      <c r="C340" s="239"/>
      <c r="D340" s="239"/>
      <c r="E340" s="239"/>
      <c r="F340" s="239"/>
      <c r="G340" s="239"/>
      <c r="H340" s="239"/>
    </row>
    <row r="341" ht="15.75" customHeight="1">
      <c r="B341" s="239"/>
      <c r="C341" s="239"/>
      <c r="D341" s="239"/>
      <c r="E341" s="239"/>
      <c r="F341" s="239"/>
      <c r="G341" s="239"/>
      <c r="H341" s="239"/>
    </row>
    <row r="342" ht="15.75" customHeight="1">
      <c r="B342" s="239"/>
      <c r="C342" s="239"/>
      <c r="D342" s="239"/>
      <c r="E342" s="239"/>
      <c r="F342" s="239"/>
      <c r="G342" s="239"/>
      <c r="H342" s="239"/>
    </row>
    <row r="343" ht="15.75" customHeight="1">
      <c r="B343" s="239"/>
      <c r="C343" s="239"/>
      <c r="D343" s="239"/>
      <c r="E343" s="239"/>
      <c r="F343" s="239"/>
      <c r="G343" s="239"/>
      <c r="H343" s="239"/>
    </row>
    <row r="344" ht="15.75" customHeight="1">
      <c r="B344" s="239"/>
      <c r="C344" s="239"/>
      <c r="D344" s="239"/>
      <c r="E344" s="239"/>
      <c r="F344" s="239"/>
      <c r="G344" s="239"/>
      <c r="H344" s="239"/>
    </row>
    <row r="345" ht="15.75" customHeight="1">
      <c r="B345" s="239"/>
      <c r="C345" s="239"/>
      <c r="D345" s="239"/>
      <c r="E345" s="239"/>
      <c r="F345" s="239"/>
      <c r="G345" s="239"/>
      <c r="H345" s="239"/>
    </row>
    <row r="346" ht="15.75" customHeight="1">
      <c r="B346" s="239"/>
      <c r="C346" s="239"/>
      <c r="D346" s="239"/>
      <c r="E346" s="239"/>
      <c r="F346" s="239"/>
      <c r="G346" s="239"/>
      <c r="H346" s="239"/>
    </row>
    <row r="347" ht="15.75" customHeight="1">
      <c r="B347" s="239"/>
      <c r="C347" s="239"/>
      <c r="D347" s="239"/>
      <c r="E347" s="239"/>
      <c r="F347" s="239"/>
      <c r="G347" s="239"/>
      <c r="H347" s="239"/>
    </row>
    <row r="348" ht="15.75" customHeight="1">
      <c r="B348" s="239"/>
      <c r="C348" s="239"/>
      <c r="D348" s="239"/>
      <c r="E348" s="239"/>
      <c r="F348" s="239"/>
      <c r="G348" s="239"/>
      <c r="H348" s="239"/>
    </row>
    <row r="349" ht="15.75" customHeight="1">
      <c r="B349" s="239"/>
      <c r="C349" s="239"/>
      <c r="D349" s="239"/>
      <c r="E349" s="239"/>
      <c r="F349" s="239"/>
      <c r="G349" s="239"/>
      <c r="H349" s="239"/>
    </row>
    <row r="350" ht="15.75" customHeight="1">
      <c r="B350" s="239"/>
      <c r="C350" s="239"/>
      <c r="D350" s="239"/>
      <c r="E350" s="239"/>
      <c r="F350" s="239"/>
      <c r="G350" s="239"/>
      <c r="H350" s="239"/>
    </row>
    <row r="351" ht="15.75" customHeight="1">
      <c r="B351" s="239"/>
      <c r="C351" s="239"/>
      <c r="D351" s="239"/>
      <c r="E351" s="239"/>
      <c r="F351" s="239"/>
      <c r="G351" s="239"/>
      <c r="H351" s="239"/>
    </row>
    <row r="352" ht="15.75" customHeight="1">
      <c r="B352" s="239"/>
      <c r="C352" s="239"/>
      <c r="D352" s="239"/>
      <c r="E352" s="239"/>
      <c r="F352" s="239"/>
      <c r="G352" s="239"/>
      <c r="H352" s="239"/>
    </row>
    <row r="353" ht="15.75" customHeight="1">
      <c r="B353" s="239"/>
      <c r="C353" s="239"/>
      <c r="D353" s="239"/>
      <c r="E353" s="239"/>
      <c r="F353" s="239"/>
      <c r="G353" s="239"/>
      <c r="H353" s="239"/>
    </row>
    <row r="354" ht="15.75" customHeight="1">
      <c r="B354" s="239"/>
      <c r="C354" s="239"/>
      <c r="D354" s="239"/>
      <c r="E354" s="239"/>
      <c r="F354" s="239"/>
      <c r="G354" s="239"/>
      <c r="H354" s="239"/>
    </row>
    <row r="355" ht="15.75" customHeight="1">
      <c r="B355" s="239"/>
      <c r="C355" s="239"/>
      <c r="D355" s="239"/>
      <c r="E355" s="239"/>
      <c r="F355" s="239"/>
      <c r="G355" s="239"/>
      <c r="H355" s="239"/>
    </row>
    <row r="356" ht="15.75" customHeight="1">
      <c r="B356" s="239"/>
      <c r="C356" s="239"/>
      <c r="D356" s="239"/>
      <c r="E356" s="239"/>
      <c r="F356" s="239"/>
      <c r="G356" s="239"/>
      <c r="H356" s="239"/>
    </row>
    <row r="357" ht="15.75" customHeight="1">
      <c r="B357" s="239"/>
      <c r="C357" s="239"/>
      <c r="D357" s="239"/>
      <c r="E357" s="239"/>
      <c r="F357" s="239"/>
      <c r="G357" s="239"/>
      <c r="H357" s="239"/>
    </row>
    <row r="358" ht="15.75" customHeight="1">
      <c r="B358" s="239"/>
      <c r="C358" s="239"/>
      <c r="D358" s="239"/>
      <c r="E358" s="239"/>
      <c r="F358" s="239"/>
      <c r="G358" s="239"/>
      <c r="H358" s="239"/>
    </row>
    <row r="359" ht="15.75" customHeight="1">
      <c r="B359" s="239"/>
      <c r="C359" s="239"/>
      <c r="D359" s="239"/>
      <c r="E359" s="239"/>
      <c r="F359" s="239"/>
      <c r="G359" s="239"/>
      <c r="H359" s="239"/>
    </row>
    <row r="360" ht="15.75" customHeight="1">
      <c r="B360" s="239"/>
      <c r="C360" s="239"/>
      <c r="D360" s="239"/>
      <c r="E360" s="239"/>
      <c r="F360" s="239"/>
      <c r="G360" s="239"/>
      <c r="H360" s="239"/>
    </row>
    <row r="361" ht="15.75" customHeight="1">
      <c r="B361" s="239"/>
      <c r="C361" s="239"/>
      <c r="D361" s="239"/>
      <c r="E361" s="239"/>
      <c r="F361" s="239"/>
      <c r="G361" s="239"/>
      <c r="H361" s="239"/>
    </row>
    <row r="362" ht="15.75" customHeight="1">
      <c r="B362" s="239"/>
      <c r="C362" s="239"/>
      <c r="D362" s="239"/>
      <c r="E362" s="239"/>
      <c r="F362" s="239"/>
      <c r="G362" s="239"/>
      <c r="H362" s="239"/>
    </row>
    <row r="363" ht="15.75" customHeight="1">
      <c r="B363" s="239"/>
      <c r="C363" s="239"/>
      <c r="D363" s="239"/>
      <c r="E363" s="239"/>
      <c r="F363" s="239"/>
      <c r="G363" s="239"/>
      <c r="H363" s="239"/>
    </row>
    <row r="364" ht="15.75" customHeight="1">
      <c r="B364" s="239"/>
      <c r="C364" s="239"/>
      <c r="D364" s="239"/>
      <c r="E364" s="239"/>
      <c r="F364" s="239"/>
      <c r="G364" s="239"/>
      <c r="H364" s="239"/>
    </row>
    <row r="365" ht="15.75" customHeight="1">
      <c r="B365" s="239"/>
      <c r="C365" s="239"/>
      <c r="D365" s="239"/>
      <c r="E365" s="239"/>
      <c r="F365" s="239"/>
      <c r="G365" s="239"/>
      <c r="H365" s="239"/>
    </row>
    <row r="366" ht="15.75" customHeight="1">
      <c r="B366" s="239"/>
      <c r="C366" s="239"/>
      <c r="D366" s="239"/>
      <c r="E366" s="239"/>
      <c r="F366" s="239"/>
      <c r="G366" s="239"/>
      <c r="H366" s="239"/>
    </row>
    <row r="367" ht="15.75" customHeight="1">
      <c r="B367" s="239"/>
      <c r="C367" s="239"/>
      <c r="D367" s="239"/>
      <c r="E367" s="239"/>
      <c r="F367" s="239"/>
      <c r="G367" s="239"/>
      <c r="H367" s="239"/>
    </row>
    <row r="368" ht="15.75" customHeight="1">
      <c r="B368" s="239"/>
      <c r="C368" s="239"/>
      <c r="D368" s="239"/>
      <c r="E368" s="239"/>
      <c r="F368" s="239"/>
      <c r="G368" s="239"/>
      <c r="H368" s="239"/>
    </row>
    <row r="369" ht="15.75" customHeight="1">
      <c r="B369" s="239"/>
      <c r="C369" s="239"/>
      <c r="D369" s="239"/>
      <c r="E369" s="239"/>
      <c r="F369" s="239"/>
      <c r="G369" s="239"/>
      <c r="H369" s="239"/>
    </row>
    <row r="370" ht="15.75" customHeight="1">
      <c r="B370" s="239"/>
      <c r="C370" s="239"/>
      <c r="D370" s="239"/>
      <c r="E370" s="239"/>
      <c r="F370" s="239"/>
      <c r="G370" s="239"/>
      <c r="H370" s="239"/>
    </row>
    <row r="371" ht="15.75" customHeight="1">
      <c r="B371" s="239"/>
      <c r="C371" s="239"/>
      <c r="D371" s="239"/>
      <c r="E371" s="239"/>
      <c r="F371" s="239"/>
      <c r="G371" s="239"/>
      <c r="H371" s="239"/>
    </row>
    <row r="372" ht="15.75" customHeight="1">
      <c r="B372" s="239"/>
      <c r="C372" s="239"/>
      <c r="D372" s="239"/>
      <c r="E372" s="239"/>
      <c r="F372" s="239"/>
      <c r="G372" s="239"/>
      <c r="H372" s="239"/>
    </row>
    <row r="373" ht="15.75" customHeight="1">
      <c r="B373" s="239"/>
      <c r="C373" s="239"/>
      <c r="D373" s="239"/>
      <c r="E373" s="239"/>
      <c r="F373" s="239"/>
      <c r="G373" s="239"/>
      <c r="H373" s="239"/>
    </row>
    <row r="374" ht="15.75" customHeight="1">
      <c r="B374" s="239"/>
      <c r="C374" s="239"/>
      <c r="D374" s="239"/>
      <c r="E374" s="239"/>
      <c r="F374" s="239"/>
      <c r="G374" s="239"/>
      <c r="H374" s="239"/>
    </row>
    <row r="375" ht="15.75" customHeight="1">
      <c r="B375" s="239"/>
      <c r="C375" s="239"/>
      <c r="D375" s="239"/>
      <c r="E375" s="239"/>
      <c r="F375" s="239"/>
      <c r="G375" s="239"/>
      <c r="H375" s="239"/>
    </row>
    <row r="376" ht="15.75" customHeight="1">
      <c r="B376" s="239"/>
      <c r="C376" s="239"/>
      <c r="D376" s="239"/>
      <c r="E376" s="239"/>
      <c r="F376" s="239"/>
      <c r="G376" s="239"/>
      <c r="H376" s="239"/>
    </row>
    <row r="377" ht="15.75" customHeight="1">
      <c r="B377" s="239"/>
      <c r="C377" s="239"/>
      <c r="D377" s="239"/>
      <c r="E377" s="239"/>
      <c r="F377" s="239"/>
      <c r="G377" s="239"/>
      <c r="H377" s="239"/>
    </row>
    <row r="378" ht="15.75" customHeight="1">
      <c r="B378" s="239"/>
      <c r="C378" s="239"/>
      <c r="D378" s="239"/>
      <c r="E378" s="239"/>
      <c r="F378" s="239"/>
      <c r="G378" s="239"/>
      <c r="H378" s="239"/>
    </row>
    <row r="379" ht="15.75" customHeight="1">
      <c r="B379" s="239"/>
      <c r="C379" s="239"/>
      <c r="D379" s="239"/>
      <c r="E379" s="239"/>
      <c r="F379" s="239"/>
      <c r="G379" s="239"/>
      <c r="H379" s="239"/>
    </row>
    <row r="380" ht="15.75" customHeight="1">
      <c r="B380" s="239"/>
      <c r="C380" s="239"/>
      <c r="D380" s="239"/>
      <c r="E380" s="239"/>
      <c r="F380" s="239"/>
      <c r="G380" s="239"/>
      <c r="H380" s="239"/>
    </row>
    <row r="381" ht="15.75" customHeight="1">
      <c r="B381" s="239"/>
      <c r="C381" s="239"/>
      <c r="D381" s="239"/>
      <c r="E381" s="239"/>
      <c r="F381" s="239"/>
      <c r="G381" s="239"/>
      <c r="H381" s="239"/>
    </row>
    <row r="382" ht="15.75" customHeight="1">
      <c r="B382" s="239"/>
      <c r="C382" s="239"/>
      <c r="D382" s="239"/>
      <c r="E382" s="239"/>
      <c r="F382" s="239"/>
      <c r="G382" s="239"/>
      <c r="H382" s="239"/>
    </row>
    <row r="383" ht="15.75" customHeight="1">
      <c r="B383" s="239"/>
      <c r="C383" s="239"/>
      <c r="D383" s="239"/>
      <c r="E383" s="239"/>
      <c r="F383" s="239"/>
      <c r="G383" s="239"/>
      <c r="H383" s="239"/>
    </row>
    <row r="384" ht="15.75" customHeight="1">
      <c r="B384" s="239"/>
      <c r="C384" s="239"/>
      <c r="D384" s="239"/>
      <c r="E384" s="239"/>
      <c r="F384" s="239"/>
      <c r="G384" s="239"/>
      <c r="H384" s="239"/>
    </row>
    <row r="385" ht="15.75" customHeight="1">
      <c r="B385" s="239"/>
      <c r="C385" s="239"/>
      <c r="D385" s="239"/>
      <c r="E385" s="239"/>
      <c r="F385" s="239"/>
      <c r="G385" s="239"/>
      <c r="H385" s="239"/>
    </row>
    <row r="386" ht="15.75" customHeight="1">
      <c r="B386" s="239"/>
      <c r="C386" s="239"/>
      <c r="D386" s="239"/>
      <c r="E386" s="239"/>
      <c r="F386" s="239"/>
      <c r="G386" s="239"/>
      <c r="H386" s="239"/>
    </row>
    <row r="387" ht="15.75" customHeight="1">
      <c r="B387" s="239"/>
      <c r="C387" s="239"/>
      <c r="D387" s="239"/>
      <c r="E387" s="239"/>
      <c r="F387" s="239"/>
      <c r="G387" s="239"/>
      <c r="H387" s="239"/>
    </row>
    <row r="388" ht="15.75" customHeight="1">
      <c r="B388" s="239"/>
      <c r="C388" s="239"/>
      <c r="D388" s="239"/>
      <c r="E388" s="239"/>
      <c r="F388" s="239"/>
      <c r="G388" s="239"/>
      <c r="H388" s="239"/>
    </row>
    <row r="389" ht="15.75" customHeight="1">
      <c r="B389" s="239"/>
      <c r="C389" s="239"/>
      <c r="D389" s="239"/>
      <c r="E389" s="239"/>
      <c r="F389" s="239"/>
      <c r="G389" s="239"/>
      <c r="H389" s="239"/>
    </row>
    <row r="390" ht="15.75" customHeight="1">
      <c r="B390" s="239"/>
      <c r="C390" s="239"/>
      <c r="D390" s="239"/>
      <c r="E390" s="239"/>
      <c r="F390" s="239"/>
      <c r="G390" s="239"/>
      <c r="H390" s="239"/>
    </row>
    <row r="391" ht="15.75" customHeight="1">
      <c r="B391" s="239"/>
      <c r="C391" s="239"/>
      <c r="D391" s="239"/>
      <c r="E391" s="239"/>
      <c r="F391" s="239"/>
      <c r="G391" s="239"/>
      <c r="H391" s="239"/>
    </row>
    <row r="392" ht="15.75" customHeight="1">
      <c r="B392" s="239"/>
      <c r="C392" s="239"/>
      <c r="D392" s="239"/>
      <c r="E392" s="239"/>
      <c r="F392" s="239"/>
      <c r="G392" s="239"/>
      <c r="H392" s="239"/>
    </row>
    <row r="393" ht="15.75" customHeight="1">
      <c r="B393" s="239"/>
      <c r="C393" s="239"/>
      <c r="D393" s="239"/>
      <c r="E393" s="239"/>
      <c r="F393" s="239"/>
      <c r="G393" s="239"/>
      <c r="H393" s="239"/>
    </row>
    <row r="394" ht="15.75" customHeight="1">
      <c r="B394" s="239"/>
      <c r="C394" s="239"/>
      <c r="D394" s="239"/>
      <c r="E394" s="239"/>
      <c r="F394" s="239"/>
      <c r="G394" s="239"/>
      <c r="H394" s="239"/>
    </row>
    <row r="395" ht="15.75" customHeight="1">
      <c r="B395" s="239"/>
      <c r="C395" s="239"/>
      <c r="D395" s="239"/>
      <c r="E395" s="239"/>
      <c r="F395" s="239"/>
      <c r="G395" s="239"/>
      <c r="H395" s="239"/>
    </row>
    <row r="396" ht="15.75" customHeight="1">
      <c r="B396" s="239"/>
      <c r="C396" s="239"/>
      <c r="D396" s="239"/>
      <c r="E396" s="239"/>
      <c r="F396" s="239"/>
      <c r="G396" s="239"/>
      <c r="H396" s="239"/>
    </row>
    <row r="397" ht="15.75" customHeight="1">
      <c r="B397" s="239"/>
      <c r="C397" s="239"/>
      <c r="D397" s="239"/>
      <c r="E397" s="239"/>
      <c r="F397" s="239"/>
      <c r="G397" s="239"/>
      <c r="H397" s="239"/>
    </row>
    <row r="398" ht="15.75" customHeight="1">
      <c r="B398" s="239"/>
      <c r="C398" s="239"/>
      <c r="D398" s="239"/>
      <c r="E398" s="239"/>
      <c r="F398" s="239"/>
      <c r="G398" s="239"/>
      <c r="H398" s="239"/>
    </row>
    <row r="399" ht="15.75" customHeight="1">
      <c r="B399" s="239"/>
      <c r="C399" s="239"/>
      <c r="D399" s="239"/>
      <c r="E399" s="239"/>
      <c r="F399" s="239"/>
      <c r="G399" s="239"/>
      <c r="H399" s="239"/>
    </row>
    <row r="400" ht="15.75" customHeight="1">
      <c r="B400" s="239"/>
      <c r="C400" s="239"/>
      <c r="D400" s="239"/>
      <c r="E400" s="239"/>
      <c r="F400" s="239"/>
      <c r="G400" s="239"/>
      <c r="H400" s="239"/>
    </row>
    <row r="401" ht="15.75" customHeight="1">
      <c r="B401" s="239"/>
      <c r="C401" s="239"/>
      <c r="D401" s="239"/>
      <c r="E401" s="239"/>
      <c r="F401" s="239"/>
      <c r="G401" s="239"/>
      <c r="H401" s="239"/>
    </row>
    <row r="402" ht="15.75" customHeight="1">
      <c r="B402" s="239"/>
      <c r="C402" s="239"/>
      <c r="D402" s="239"/>
      <c r="E402" s="239"/>
      <c r="F402" s="239"/>
      <c r="G402" s="239"/>
      <c r="H402" s="239"/>
    </row>
    <row r="403" ht="15.75" customHeight="1">
      <c r="B403" s="239"/>
      <c r="C403" s="239"/>
      <c r="D403" s="239"/>
      <c r="E403" s="239"/>
      <c r="F403" s="239"/>
      <c r="G403" s="239"/>
      <c r="H403" s="239"/>
    </row>
    <row r="404" ht="15.75" customHeight="1">
      <c r="B404" s="239"/>
      <c r="C404" s="239"/>
      <c r="D404" s="239"/>
      <c r="E404" s="239"/>
      <c r="F404" s="239"/>
      <c r="G404" s="239"/>
      <c r="H404" s="239"/>
    </row>
    <row r="405" ht="15.75" customHeight="1">
      <c r="B405" s="239"/>
      <c r="C405" s="239"/>
      <c r="D405" s="239"/>
      <c r="E405" s="239"/>
      <c r="F405" s="239"/>
      <c r="G405" s="239"/>
      <c r="H405" s="239"/>
    </row>
    <row r="406" ht="15.75" customHeight="1">
      <c r="B406" s="239"/>
      <c r="C406" s="239"/>
      <c r="D406" s="239"/>
      <c r="E406" s="239"/>
      <c r="F406" s="239"/>
      <c r="G406" s="239"/>
      <c r="H406" s="239"/>
    </row>
    <row r="407" ht="15.75" customHeight="1">
      <c r="B407" s="239"/>
      <c r="C407" s="239"/>
      <c r="D407" s="239"/>
      <c r="E407" s="239"/>
      <c r="F407" s="239"/>
      <c r="G407" s="239"/>
      <c r="H407" s="239"/>
    </row>
    <row r="408" ht="15.75" customHeight="1">
      <c r="B408" s="239"/>
      <c r="C408" s="239"/>
      <c r="D408" s="239"/>
      <c r="E408" s="239"/>
      <c r="F408" s="239"/>
      <c r="G408" s="239"/>
      <c r="H408" s="239"/>
    </row>
    <row r="409" ht="15.75" customHeight="1">
      <c r="B409" s="239"/>
      <c r="C409" s="239"/>
      <c r="D409" s="239"/>
      <c r="E409" s="239"/>
      <c r="F409" s="239"/>
      <c r="G409" s="239"/>
      <c r="H409" s="239"/>
    </row>
    <row r="410" ht="15.75" customHeight="1">
      <c r="B410" s="239"/>
      <c r="C410" s="239"/>
      <c r="D410" s="239"/>
      <c r="E410" s="239"/>
      <c r="F410" s="239"/>
      <c r="G410" s="239"/>
      <c r="H410" s="239"/>
    </row>
    <row r="411" ht="15.75" customHeight="1">
      <c r="B411" s="239"/>
      <c r="C411" s="239"/>
      <c r="D411" s="239"/>
      <c r="E411" s="239"/>
      <c r="F411" s="239"/>
      <c r="G411" s="239"/>
      <c r="H411" s="239"/>
    </row>
    <row r="412" ht="15.75" customHeight="1">
      <c r="B412" s="239"/>
      <c r="C412" s="239"/>
      <c r="D412" s="239"/>
      <c r="E412" s="239"/>
      <c r="F412" s="239"/>
      <c r="G412" s="239"/>
      <c r="H412" s="239"/>
    </row>
    <row r="413" ht="15.75" customHeight="1">
      <c r="B413" s="239"/>
      <c r="C413" s="239"/>
      <c r="D413" s="239"/>
      <c r="E413" s="239"/>
      <c r="F413" s="239"/>
      <c r="G413" s="239"/>
      <c r="H413" s="239"/>
    </row>
    <row r="414" ht="15.75" customHeight="1">
      <c r="B414" s="239"/>
      <c r="C414" s="239"/>
      <c r="D414" s="239"/>
      <c r="E414" s="239"/>
      <c r="F414" s="239"/>
      <c r="G414" s="239"/>
      <c r="H414" s="239"/>
    </row>
    <row r="415" ht="15.75" customHeight="1">
      <c r="B415" s="239"/>
      <c r="C415" s="239"/>
      <c r="D415" s="239"/>
      <c r="E415" s="239"/>
      <c r="F415" s="239"/>
      <c r="G415" s="239"/>
      <c r="H415" s="239"/>
    </row>
    <row r="416" ht="15.75" customHeight="1">
      <c r="B416" s="239"/>
      <c r="C416" s="239"/>
      <c r="D416" s="239"/>
      <c r="E416" s="239"/>
      <c r="F416" s="239"/>
      <c r="G416" s="239"/>
      <c r="H416" s="239"/>
    </row>
    <row r="417" ht="15.75" customHeight="1">
      <c r="B417" s="239"/>
      <c r="C417" s="239"/>
      <c r="D417" s="239"/>
      <c r="E417" s="239"/>
      <c r="F417" s="239"/>
      <c r="G417" s="239"/>
      <c r="H417" s="239"/>
    </row>
    <row r="418" ht="15.75" customHeight="1">
      <c r="B418" s="239"/>
      <c r="C418" s="239"/>
      <c r="D418" s="239"/>
      <c r="E418" s="239"/>
      <c r="F418" s="239"/>
      <c r="G418" s="239"/>
      <c r="H418" s="239"/>
    </row>
    <row r="419" ht="15.75" customHeight="1">
      <c r="B419" s="239"/>
      <c r="C419" s="239"/>
      <c r="D419" s="239"/>
      <c r="E419" s="239"/>
      <c r="F419" s="239"/>
      <c r="G419" s="239"/>
      <c r="H419" s="239"/>
    </row>
    <row r="420" ht="15.75" customHeight="1">
      <c r="B420" s="239"/>
      <c r="C420" s="239"/>
      <c r="D420" s="239"/>
      <c r="E420" s="239"/>
      <c r="F420" s="239"/>
      <c r="G420" s="239"/>
      <c r="H420" s="239"/>
    </row>
    <row r="421" ht="15.75" customHeight="1">
      <c r="B421" s="239"/>
      <c r="C421" s="239"/>
      <c r="D421" s="239"/>
      <c r="E421" s="239"/>
      <c r="F421" s="239"/>
      <c r="G421" s="239"/>
      <c r="H421" s="239"/>
    </row>
    <row r="422" ht="15.75" customHeight="1">
      <c r="B422" s="239"/>
      <c r="C422" s="239"/>
      <c r="D422" s="239"/>
      <c r="E422" s="239"/>
      <c r="F422" s="239"/>
      <c r="G422" s="239"/>
      <c r="H422" s="239"/>
    </row>
    <row r="423" ht="15.75" customHeight="1">
      <c r="B423" s="239"/>
      <c r="C423" s="239"/>
      <c r="D423" s="239"/>
      <c r="E423" s="239"/>
      <c r="F423" s="239"/>
      <c r="G423" s="239"/>
      <c r="H423" s="239"/>
    </row>
    <row r="424" ht="15.75" customHeight="1">
      <c r="B424" s="239"/>
      <c r="C424" s="239"/>
      <c r="D424" s="239"/>
      <c r="E424" s="239"/>
      <c r="F424" s="239"/>
      <c r="G424" s="239"/>
      <c r="H424" s="239"/>
    </row>
    <row r="425" ht="15.75" customHeight="1">
      <c r="B425" s="239"/>
      <c r="C425" s="239"/>
      <c r="D425" s="239"/>
      <c r="E425" s="239"/>
      <c r="F425" s="239"/>
      <c r="G425" s="239"/>
      <c r="H425" s="239"/>
    </row>
    <row r="426" ht="15.75" customHeight="1">
      <c r="B426" s="239"/>
      <c r="C426" s="239"/>
      <c r="D426" s="239"/>
      <c r="E426" s="239"/>
      <c r="F426" s="239"/>
      <c r="G426" s="239"/>
      <c r="H426" s="239"/>
    </row>
    <row r="427" ht="15.75" customHeight="1">
      <c r="B427" s="239"/>
      <c r="C427" s="239"/>
      <c r="D427" s="239"/>
      <c r="E427" s="239"/>
      <c r="F427" s="239"/>
      <c r="G427" s="239"/>
      <c r="H427" s="239"/>
    </row>
    <row r="428" ht="15.75" customHeight="1">
      <c r="B428" s="239"/>
      <c r="C428" s="239"/>
      <c r="D428" s="239"/>
      <c r="E428" s="239"/>
      <c r="F428" s="239"/>
      <c r="G428" s="239"/>
      <c r="H428" s="239"/>
    </row>
    <row r="429" ht="15.75" customHeight="1">
      <c r="B429" s="239"/>
      <c r="C429" s="239"/>
      <c r="D429" s="239"/>
      <c r="E429" s="239"/>
      <c r="F429" s="239"/>
      <c r="G429" s="239"/>
      <c r="H429" s="239"/>
    </row>
    <row r="430" ht="15.75" customHeight="1">
      <c r="B430" s="239"/>
      <c r="C430" s="239"/>
      <c r="D430" s="239"/>
      <c r="E430" s="239"/>
      <c r="F430" s="239"/>
      <c r="G430" s="239"/>
      <c r="H430" s="239"/>
    </row>
    <row r="431" ht="15.75" customHeight="1">
      <c r="B431" s="239"/>
      <c r="C431" s="239"/>
      <c r="D431" s="239"/>
      <c r="E431" s="239"/>
      <c r="F431" s="239"/>
      <c r="G431" s="239"/>
      <c r="H431" s="239"/>
    </row>
    <row r="432" ht="15.75" customHeight="1">
      <c r="B432" s="239"/>
      <c r="C432" s="239"/>
      <c r="D432" s="239"/>
      <c r="E432" s="239"/>
      <c r="F432" s="239"/>
      <c r="G432" s="239"/>
      <c r="H432" s="239"/>
    </row>
    <row r="433" ht="15.75" customHeight="1">
      <c r="B433" s="239"/>
      <c r="C433" s="239"/>
      <c r="D433" s="239"/>
      <c r="E433" s="239"/>
      <c r="F433" s="239"/>
      <c r="G433" s="239"/>
      <c r="H433" s="239"/>
    </row>
    <row r="434" ht="15.75" customHeight="1">
      <c r="B434" s="239"/>
      <c r="C434" s="239"/>
      <c r="D434" s="239"/>
      <c r="E434" s="239"/>
      <c r="F434" s="239"/>
      <c r="G434" s="239"/>
      <c r="H434" s="239"/>
    </row>
    <row r="435" ht="15.75" customHeight="1">
      <c r="B435" s="239"/>
      <c r="C435" s="239"/>
      <c r="D435" s="239"/>
      <c r="E435" s="239"/>
      <c r="F435" s="239"/>
      <c r="G435" s="239"/>
      <c r="H435" s="239"/>
    </row>
    <row r="436" ht="15.75" customHeight="1">
      <c r="B436" s="239"/>
      <c r="C436" s="239"/>
      <c r="D436" s="239"/>
      <c r="E436" s="239"/>
      <c r="F436" s="239"/>
      <c r="G436" s="239"/>
      <c r="H436" s="239"/>
    </row>
    <row r="437" ht="15.75" customHeight="1">
      <c r="B437" s="239"/>
      <c r="C437" s="239"/>
      <c r="D437" s="239"/>
      <c r="E437" s="239"/>
      <c r="F437" s="239"/>
      <c r="G437" s="239"/>
      <c r="H437" s="239"/>
    </row>
    <row r="438" ht="15.75" customHeight="1">
      <c r="B438" s="239"/>
      <c r="C438" s="239"/>
      <c r="D438" s="239"/>
      <c r="E438" s="239"/>
      <c r="F438" s="239"/>
      <c r="G438" s="239"/>
      <c r="H438" s="239"/>
    </row>
    <row r="439" ht="15.75" customHeight="1">
      <c r="B439" s="239"/>
      <c r="C439" s="239"/>
      <c r="D439" s="239"/>
      <c r="E439" s="239"/>
      <c r="F439" s="239"/>
      <c r="G439" s="239"/>
      <c r="H439" s="239"/>
    </row>
    <row r="440" ht="15.75" customHeight="1">
      <c r="B440" s="239"/>
      <c r="C440" s="239"/>
      <c r="D440" s="239"/>
      <c r="E440" s="239"/>
      <c r="F440" s="239"/>
      <c r="G440" s="239"/>
      <c r="H440" s="239"/>
    </row>
    <row r="441" ht="15.75" customHeight="1">
      <c r="B441" s="239"/>
      <c r="C441" s="239"/>
      <c r="D441" s="239"/>
      <c r="E441" s="239"/>
      <c r="F441" s="239"/>
      <c r="G441" s="239"/>
      <c r="H441" s="239"/>
    </row>
    <row r="442" ht="15.75" customHeight="1">
      <c r="B442" s="239"/>
      <c r="C442" s="239"/>
      <c r="D442" s="239"/>
      <c r="E442" s="239"/>
      <c r="F442" s="239"/>
      <c r="G442" s="239"/>
      <c r="H442" s="239"/>
    </row>
    <row r="443" ht="15.75" customHeight="1">
      <c r="B443" s="239"/>
      <c r="C443" s="239"/>
      <c r="D443" s="239"/>
      <c r="E443" s="239"/>
      <c r="F443" s="239"/>
      <c r="G443" s="239"/>
      <c r="H443" s="239"/>
    </row>
    <row r="444" ht="15.75" customHeight="1">
      <c r="B444" s="239"/>
      <c r="C444" s="239"/>
      <c r="D444" s="239"/>
      <c r="E444" s="239"/>
      <c r="F444" s="239"/>
      <c r="G444" s="239"/>
      <c r="H444" s="239"/>
    </row>
    <row r="445" ht="15.75" customHeight="1">
      <c r="B445" s="239"/>
      <c r="C445" s="239"/>
      <c r="D445" s="239"/>
      <c r="E445" s="239"/>
      <c r="F445" s="239"/>
      <c r="G445" s="239"/>
      <c r="H445" s="239"/>
    </row>
    <row r="446" ht="15.75" customHeight="1">
      <c r="B446" s="239"/>
      <c r="C446" s="239"/>
      <c r="D446" s="239"/>
      <c r="E446" s="239"/>
      <c r="F446" s="239"/>
      <c r="G446" s="239"/>
      <c r="H446" s="239"/>
    </row>
    <row r="447" ht="15.75" customHeight="1">
      <c r="B447" s="239"/>
      <c r="C447" s="239"/>
      <c r="D447" s="239"/>
      <c r="E447" s="239"/>
      <c r="F447" s="239"/>
      <c r="G447" s="239"/>
      <c r="H447" s="239"/>
    </row>
    <row r="448" ht="15.75" customHeight="1">
      <c r="B448" s="239"/>
      <c r="C448" s="239"/>
      <c r="D448" s="239"/>
      <c r="E448" s="239"/>
      <c r="F448" s="239"/>
      <c r="G448" s="239"/>
      <c r="H448" s="239"/>
    </row>
    <row r="449" ht="15.75" customHeight="1">
      <c r="B449" s="239"/>
      <c r="C449" s="239"/>
      <c r="D449" s="239"/>
      <c r="E449" s="239"/>
      <c r="F449" s="239"/>
      <c r="G449" s="239"/>
      <c r="H449" s="239"/>
    </row>
    <row r="450" ht="15.75" customHeight="1">
      <c r="B450" s="239"/>
      <c r="C450" s="239"/>
      <c r="D450" s="239"/>
      <c r="E450" s="239"/>
      <c r="F450" s="239"/>
      <c r="G450" s="239"/>
      <c r="H450" s="239"/>
    </row>
    <row r="451" ht="15.75" customHeight="1">
      <c r="B451" s="239"/>
      <c r="C451" s="239"/>
      <c r="D451" s="239"/>
      <c r="E451" s="239"/>
      <c r="F451" s="239"/>
      <c r="G451" s="239"/>
      <c r="H451" s="239"/>
    </row>
    <row r="452" ht="15.75" customHeight="1">
      <c r="B452" s="239"/>
      <c r="C452" s="239"/>
      <c r="D452" s="239"/>
      <c r="E452" s="239"/>
      <c r="F452" s="239"/>
      <c r="G452" s="239"/>
      <c r="H452" s="239"/>
    </row>
    <row r="453" ht="15.75" customHeight="1">
      <c r="B453" s="239"/>
      <c r="C453" s="239"/>
      <c r="D453" s="239"/>
      <c r="E453" s="239"/>
      <c r="F453" s="239"/>
      <c r="G453" s="239"/>
      <c r="H453" s="239"/>
    </row>
    <row r="454" ht="15.75" customHeight="1">
      <c r="B454" s="239"/>
      <c r="C454" s="239"/>
      <c r="D454" s="239"/>
      <c r="E454" s="239"/>
      <c r="F454" s="239"/>
      <c r="G454" s="239"/>
      <c r="H454" s="239"/>
    </row>
    <row r="455" ht="15.75" customHeight="1">
      <c r="B455" s="239"/>
      <c r="C455" s="239"/>
      <c r="D455" s="239"/>
      <c r="E455" s="239"/>
      <c r="F455" s="239"/>
      <c r="G455" s="239"/>
      <c r="H455" s="239"/>
    </row>
    <row r="456" ht="15.75" customHeight="1">
      <c r="B456" s="239"/>
      <c r="C456" s="239"/>
      <c r="D456" s="239"/>
      <c r="E456" s="239"/>
      <c r="F456" s="239"/>
      <c r="G456" s="239"/>
      <c r="H456" s="239"/>
    </row>
    <row r="457" ht="15.75" customHeight="1">
      <c r="B457" s="239"/>
      <c r="C457" s="239"/>
      <c r="D457" s="239"/>
      <c r="E457" s="239"/>
      <c r="F457" s="239"/>
      <c r="G457" s="239"/>
      <c r="H457" s="239"/>
    </row>
    <row r="458" ht="15.75" customHeight="1">
      <c r="B458" s="239"/>
      <c r="C458" s="239"/>
      <c r="D458" s="239"/>
      <c r="E458" s="239"/>
      <c r="F458" s="239"/>
      <c r="G458" s="239"/>
      <c r="H458" s="239"/>
    </row>
    <row r="459" ht="15.75" customHeight="1">
      <c r="B459" s="239"/>
      <c r="C459" s="239"/>
      <c r="D459" s="239"/>
      <c r="E459" s="239"/>
      <c r="F459" s="239"/>
      <c r="G459" s="239"/>
      <c r="H459" s="239"/>
    </row>
    <row r="460" ht="15.75" customHeight="1">
      <c r="B460" s="239"/>
      <c r="C460" s="239"/>
      <c r="D460" s="239"/>
      <c r="E460" s="239"/>
      <c r="F460" s="239"/>
      <c r="G460" s="239"/>
      <c r="H460" s="239"/>
    </row>
    <row r="461" ht="15.75" customHeight="1">
      <c r="B461" s="239"/>
      <c r="C461" s="239"/>
      <c r="D461" s="239"/>
      <c r="E461" s="239"/>
      <c r="F461" s="239"/>
      <c r="G461" s="239"/>
      <c r="H461" s="239"/>
    </row>
    <row r="462" ht="15.75" customHeight="1">
      <c r="B462" s="239"/>
      <c r="C462" s="239"/>
      <c r="D462" s="239"/>
      <c r="E462" s="239"/>
      <c r="F462" s="239"/>
      <c r="G462" s="239"/>
      <c r="H462" s="239"/>
    </row>
    <row r="463" ht="15.75" customHeight="1">
      <c r="B463" s="239"/>
      <c r="C463" s="239"/>
      <c r="D463" s="239"/>
      <c r="E463" s="239"/>
      <c r="F463" s="239"/>
      <c r="G463" s="239"/>
      <c r="H463" s="239"/>
    </row>
    <row r="464" ht="15.75" customHeight="1">
      <c r="B464" s="239"/>
      <c r="C464" s="239"/>
      <c r="D464" s="239"/>
      <c r="E464" s="239"/>
      <c r="F464" s="239"/>
      <c r="G464" s="239"/>
      <c r="H464" s="239"/>
    </row>
    <row r="465" ht="15.75" customHeight="1">
      <c r="B465" s="239"/>
      <c r="C465" s="239"/>
      <c r="D465" s="239"/>
      <c r="E465" s="239"/>
      <c r="F465" s="239"/>
      <c r="G465" s="239"/>
      <c r="H465" s="239"/>
    </row>
    <row r="466" ht="15.75" customHeight="1">
      <c r="B466" s="239"/>
      <c r="C466" s="239"/>
      <c r="D466" s="239"/>
      <c r="E466" s="239"/>
      <c r="F466" s="239"/>
      <c r="G466" s="239"/>
      <c r="H466" s="239"/>
    </row>
    <row r="467" ht="15.75" customHeight="1">
      <c r="B467" s="239"/>
      <c r="C467" s="239"/>
      <c r="D467" s="239"/>
      <c r="E467" s="239"/>
      <c r="F467" s="239"/>
      <c r="G467" s="239"/>
      <c r="H467" s="239"/>
    </row>
    <row r="468" ht="15.75" customHeight="1">
      <c r="B468" s="239"/>
      <c r="C468" s="239"/>
      <c r="D468" s="239"/>
      <c r="E468" s="239"/>
      <c r="F468" s="239"/>
      <c r="G468" s="239"/>
      <c r="H468" s="239"/>
    </row>
    <row r="469" ht="15.75" customHeight="1">
      <c r="B469" s="239"/>
      <c r="C469" s="239"/>
      <c r="D469" s="239"/>
      <c r="E469" s="239"/>
      <c r="F469" s="239"/>
      <c r="G469" s="239"/>
      <c r="H469" s="239"/>
    </row>
    <row r="470" ht="15.75" customHeight="1">
      <c r="B470" s="239"/>
      <c r="C470" s="239"/>
      <c r="D470" s="239"/>
      <c r="E470" s="239"/>
      <c r="F470" s="239"/>
      <c r="G470" s="239"/>
      <c r="H470" s="239"/>
    </row>
    <row r="471" ht="15.75" customHeight="1">
      <c r="B471" s="239"/>
      <c r="C471" s="239"/>
      <c r="D471" s="239"/>
      <c r="E471" s="239"/>
      <c r="F471" s="239"/>
      <c r="G471" s="239"/>
      <c r="H471" s="239"/>
    </row>
    <row r="472" ht="15.75" customHeight="1">
      <c r="B472" s="239"/>
      <c r="C472" s="239"/>
      <c r="D472" s="239"/>
      <c r="E472" s="239"/>
      <c r="F472" s="239"/>
      <c r="G472" s="239"/>
      <c r="H472" s="239"/>
    </row>
    <row r="473" ht="15.75" customHeight="1">
      <c r="B473" s="239"/>
      <c r="C473" s="239"/>
      <c r="D473" s="239"/>
      <c r="E473" s="239"/>
      <c r="F473" s="239"/>
      <c r="G473" s="239"/>
      <c r="H473" s="239"/>
    </row>
    <row r="474" ht="15.75" customHeight="1">
      <c r="B474" s="239"/>
      <c r="C474" s="239"/>
      <c r="D474" s="239"/>
      <c r="E474" s="239"/>
      <c r="F474" s="239"/>
      <c r="G474" s="239"/>
      <c r="H474" s="239"/>
    </row>
    <row r="475" ht="15.75" customHeight="1">
      <c r="B475" s="239"/>
      <c r="C475" s="239"/>
      <c r="D475" s="239"/>
      <c r="E475" s="239"/>
      <c r="F475" s="239"/>
      <c r="G475" s="239"/>
      <c r="H475" s="239"/>
    </row>
    <row r="476" ht="15.75" customHeight="1">
      <c r="B476" s="239"/>
      <c r="C476" s="239"/>
      <c r="D476" s="239"/>
      <c r="E476" s="239"/>
      <c r="F476" s="239"/>
      <c r="G476" s="239"/>
      <c r="H476" s="239"/>
    </row>
    <row r="477" ht="15.75" customHeight="1">
      <c r="B477" s="239"/>
      <c r="C477" s="239"/>
      <c r="D477" s="239"/>
      <c r="E477" s="239"/>
      <c r="F477" s="239"/>
      <c r="G477" s="239"/>
      <c r="H477" s="239"/>
    </row>
    <row r="478" ht="15.75" customHeight="1">
      <c r="B478" s="239"/>
      <c r="C478" s="239"/>
      <c r="D478" s="239"/>
      <c r="E478" s="239"/>
      <c r="F478" s="239"/>
      <c r="G478" s="239"/>
      <c r="H478" s="239"/>
    </row>
    <row r="479" ht="15.75" customHeight="1">
      <c r="B479" s="239"/>
      <c r="C479" s="239"/>
      <c r="D479" s="239"/>
      <c r="E479" s="239"/>
      <c r="F479" s="239"/>
      <c r="G479" s="239"/>
      <c r="H479" s="239"/>
    </row>
    <row r="480" ht="15.75" customHeight="1">
      <c r="B480" s="239"/>
      <c r="C480" s="239"/>
      <c r="D480" s="239"/>
      <c r="E480" s="239"/>
      <c r="F480" s="239"/>
      <c r="G480" s="239"/>
      <c r="H480" s="239"/>
    </row>
    <row r="481" ht="15.75" customHeight="1">
      <c r="B481" s="239"/>
      <c r="C481" s="239"/>
      <c r="D481" s="239"/>
      <c r="E481" s="239"/>
      <c r="F481" s="239"/>
      <c r="G481" s="239"/>
      <c r="H481" s="239"/>
    </row>
    <row r="482" ht="15.75" customHeight="1">
      <c r="B482" s="239"/>
      <c r="C482" s="239"/>
      <c r="D482" s="239"/>
      <c r="E482" s="239"/>
      <c r="F482" s="239"/>
      <c r="G482" s="239"/>
      <c r="H482" s="239"/>
    </row>
    <row r="483" ht="15.75" customHeight="1">
      <c r="B483" s="239"/>
      <c r="C483" s="239"/>
      <c r="D483" s="239"/>
      <c r="E483" s="239"/>
      <c r="F483" s="239"/>
      <c r="G483" s="239"/>
      <c r="H483" s="239"/>
    </row>
    <row r="484" ht="15.75" customHeight="1">
      <c r="B484" s="239"/>
      <c r="C484" s="239"/>
      <c r="D484" s="239"/>
      <c r="E484" s="239"/>
      <c r="F484" s="239"/>
      <c r="G484" s="239"/>
      <c r="H484" s="239"/>
    </row>
    <row r="485" ht="15.75" customHeight="1">
      <c r="B485" s="239"/>
      <c r="C485" s="239"/>
      <c r="D485" s="239"/>
      <c r="E485" s="239"/>
      <c r="F485" s="239"/>
      <c r="G485" s="239"/>
      <c r="H485" s="239"/>
    </row>
    <row r="486" ht="15.75" customHeight="1">
      <c r="B486" s="239"/>
      <c r="C486" s="239"/>
      <c r="D486" s="239"/>
      <c r="E486" s="239"/>
      <c r="F486" s="239"/>
      <c r="G486" s="239"/>
      <c r="H486" s="239"/>
    </row>
    <row r="487" ht="15.75" customHeight="1">
      <c r="B487" s="239"/>
      <c r="C487" s="239"/>
      <c r="D487" s="239"/>
      <c r="E487" s="239"/>
      <c r="F487" s="239"/>
      <c r="G487" s="239"/>
      <c r="H487" s="239"/>
    </row>
    <row r="488" ht="15.75" customHeight="1">
      <c r="B488" s="239"/>
      <c r="C488" s="239"/>
      <c r="D488" s="239"/>
      <c r="E488" s="239"/>
      <c r="F488" s="239"/>
      <c r="G488" s="239"/>
      <c r="H488" s="239"/>
    </row>
    <row r="489" ht="15.75" customHeight="1">
      <c r="B489" s="239"/>
      <c r="C489" s="239"/>
      <c r="D489" s="239"/>
      <c r="E489" s="239"/>
      <c r="F489" s="239"/>
      <c r="G489" s="239"/>
      <c r="H489" s="239"/>
    </row>
    <row r="490" ht="15.75" customHeight="1">
      <c r="B490" s="239"/>
      <c r="C490" s="239"/>
      <c r="D490" s="239"/>
      <c r="E490" s="239"/>
      <c r="F490" s="239"/>
      <c r="G490" s="239"/>
      <c r="H490" s="239"/>
    </row>
    <row r="491" ht="15.75" customHeight="1">
      <c r="B491" s="239"/>
      <c r="C491" s="239"/>
      <c r="D491" s="239"/>
      <c r="E491" s="239"/>
      <c r="F491" s="239"/>
      <c r="G491" s="239"/>
      <c r="H491" s="239"/>
    </row>
    <row r="492" ht="15.75" customHeight="1">
      <c r="B492" s="239"/>
      <c r="C492" s="239"/>
      <c r="D492" s="239"/>
      <c r="E492" s="239"/>
      <c r="F492" s="239"/>
      <c r="G492" s="239"/>
      <c r="H492" s="239"/>
    </row>
    <row r="493" ht="15.75" customHeight="1">
      <c r="B493" s="239"/>
      <c r="C493" s="239"/>
      <c r="D493" s="239"/>
      <c r="E493" s="239"/>
      <c r="F493" s="239"/>
      <c r="G493" s="239"/>
      <c r="H493" s="239"/>
    </row>
    <row r="494" ht="15.75" customHeight="1">
      <c r="B494" s="239"/>
      <c r="C494" s="239"/>
      <c r="D494" s="239"/>
      <c r="E494" s="239"/>
      <c r="F494" s="239"/>
      <c r="G494" s="239"/>
      <c r="H494" s="239"/>
    </row>
    <row r="495" ht="15.75" customHeight="1">
      <c r="B495" s="239"/>
      <c r="C495" s="239"/>
      <c r="D495" s="239"/>
      <c r="E495" s="239"/>
      <c r="F495" s="239"/>
      <c r="G495" s="239"/>
      <c r="H495" s="239"/>
    </row>
    <row r="496" ht="15.75" customHeight="1">
      <c r="B496" s="239"/>
      <c r="C496" s="239"/>
      <c r="D496" s="239"/>
      <c r="E496" s="239"/>
      <c r="F496" s="239"/>
      <c r="G496" s="239"/>
      <c r="H496" s="239"/>
    </row>
    <row r="497" ht="15.75" customHeight="1">
      <c r="B497" s="239"/>
      <c r="C497" s="239"/>
      <c r="D497" s="239"/>
      <c r="E497" s="239"/>
      <c r="F497" s="239"/>
      <c r="G497" s="239"/>
      <c r="H497" s="239"/>
    </row>
    <row r="498" ht="15.75" customHeight="1">
      <c r="B498" s="239"/>
      <c r="C498" s="239"/>
      <c r="D498" s="239"/>
      <c r="E498" s="239"/>
      <c r="F498" s="239"/>
      <c r="G498" s="239"/>
      <c r="H498" s="239"/>
    </row>
    <row r="499" ht="15.75" customHeight="1">
      <c r="B499" s="239"/>
      <c r="C499" s="239"/>
      <c r="D499" s="239"/>
      <c r="E499" s="239"/>
      <c r="F499" s="239"/>
      <c r="G499" s="239"/>
      <c r="H499" s="239"/>
    </row>
    <row r="500" ht="15.75" customHeight="1">
      <c r="B500" s="239"/>
      <c r="C500" s="239"/>
      <c r="D500" s="239"/>
      <c r="E500" s="239"/>
      <c r="F500" s="239"/>
      <c r="G500" s="239"/>
      <c r="H500" s="239"/>
    </row>
    <row r="501" ht="15.75" customHeight="1">
      <c r="B501" s="239"/>
      <c r="C501" s="239"/>
      <c r="D501" s="239"/>
      <c r="E501" s="239"/>
      <c r="F501" s="239"/>
      <c r="G501" s="239"/>
      <c r="H501" s="239"/>
    </row>
    <row r="502" ht="15.75" customHeight="1">
      <c r="B502" s="239"/>
      <c r="C502" s="239"/>
      <c r="D502" s="239"/>
      <c r="E502" s="239"/>
      <c r="F502" s="239"/>
      <c r="G502" s="239"/>
      <c r="H502" s="239"/>
    </row>
    <row r="503" ht="15.75" customHeight="1">
      <c r="B503" s="239"/>
      <c r="C503" s="239"/>
      <c r="D503" s="239"/>
      <c r="E503" s="239"/>
      <c r="F503" s="239"/>
      <c r="G503" s="239"/>
      <c r="H503" s="239"/>
    </row>
    <row r="504" ht="15.75" customHeight="1">
      <c r="B504" s="239"/>
      <c r="C504" s="239"/>
      <c r="D504" s="239"/>
      <c r="E504" s="239"/>
      <c r="F504" s="239"/>
      <c r="G504" s="239"/>
      <c r="H504" s="239"/>
    </row>
    <row r="505" ht="15.75" customHeight="1">
      <c r="B505" s="239"/>
      <c r="C505" s="239"/>
      <c r="D505" s="239"/>
      <c r="E505" s="239"/>
      <c r="F505" s="239"/>
      <c r="G505" s="239"/>
      <c r="H505" s="239"/>
    </row>
    <row r="506" ht="15.75" customHeight="1">
      <c r="B506" s="239"/>
      <c r="C506" s="239"/>
      <c r="D506" s="239"/>
      <c r="E506" s="239"/>
      <c r="F506" s="239"/>
      <c r="G506" s="239"/>
      <c r="H506" s="239"/>
    </row>
    <row r="507" ht="15.75" customHeight="1">
      <c r="B507" s="239"/>
      <c r="C507" s="239"/>
      <c r="D507" s="239"/>
      <c r="E507" s="239"/>
      <c r="F507" s="239"/>
      <c r="G507" s="239"/>
      <c r="H507" s="239"/>
    </row>
    <row r="508" ht="15.75" customHeight="1">
      <c r="B508" s="239"/>
      <c r="C508" s="239"/>
      <c r="D508" s="239"/>
      <c r="E508" s="239"/>
      <c r="F508" s="239"/>
      <c r="G508" s="239"/>
      <c r="H508" s="239"/>
    </row>
    <row r="509" ht="15.75" customHeight="1">
      <c r="B509" s="239"/>
      <c r="C509" s="239"/>
      <c r="D509" s="239"/>
      <c r="E509" s="239"/>
      <c r="F509" s="239"/>
      <c r="G509" s="239"/>
      <c r="H509" s="239"/>
    </row>
    <row r="510" ht="15.75" customHeight="1">
      <c r="B510" s="239"/>
      <c r="C510" s="239"/>
      <c r="D510" s="239"/>
      <c r="E510" s="239"/>
      <c r="F510" s="239"/>
      <c r="G510" s="239"/>
      <c r="H510" s="239"/>
    </row>
    <row r="511" ht="15.75" customHeight="1">
      <c r="B511" s="239"/>
      <c r="C511" s="239"/>
      <c r="D511" s="239"/>
      <c r="E511" s="239"/>
      <c r="F511" s="239"/>
      <c r="G511" s="239"/>
      <c r="H511" s="239"/>
    </row>
    <row r="512" ht="15.75" customHeight="1">
      <c r="B512" s="239"/>
      <c r="C512" s="239"/>
      <c r="D512" s="239"/>
      <c r="E512" s="239"/>
      <c r="F512" s="239"/>
      <c r="G512" s="239"/>
      <c r="H512" s="239"/>
    </row>
    <row r="513" ht="15.75" customHeight="1">
      <c r="B513" s="239"/>
      <c r="C513" s="239"/>
      <c r="D513" s="239"/>
      <c r="E513" s="239"/>
      <c r="F513" s="239"/>
      <c r="G513" s="239"/>
      <c r="H513" s="239"/>
    </row>
    <row r="514" ht="15.75" customHeight="1">
      <c r="B514" s="239"/>
      <c r="C514" s="239"/>
      <c r="D514" s="239"/>
      <c r="E514" s="239"/>
      <c r="F514" s="239"/>
      <c r="G514" s="239"/>
      <c r="H514" s="239"/>
    </row>
    <row r="515" ht="15.75" customHeight="1">
      <c r="B515" s="239"/>
      <c r="C515" s="239"/>
      <c r="D515" s="239"/>
      <c r="E515" s="239"/>
      <c r="F515" s="239"/>
      <c r="G515" s="239"/>
      <c r="H515" s="239"/>
    </row>
    <row r="516" ht="15.75" customHeight="1">
      <c r="B516" s="239"/>
      <c r="C516" s="239"/>
      <c r="D516" s="239"/>
      <c r="E516" s="239"/>
      <c r="F516" s="239"/>
      <c r="G516" s="239"/>
      <c r="H516" s="239"/>
    </row>
    <row r="517" ht="15.75" customHeight="1">
      <c r="B517" s="239"/>
      <c r="C517" s="239"/>
      <c r="D517" s="239"/>
      <c r="E517" s="239"/>
      <c r="F517" s="239"/>
      <c r="G517" s="239"/>
      <c r="H517" s="239"/>
    </row>
    <row r="518" ht="15.75" customHeight="1">
      <c r="B518" s="239"/>
      <c r="C518" s="239"/>
      <c r="D518" s="239"/>
      <c r="E518" s="239"/>
      <c r="F518" s="239"/>
      <c r="G518" s="239"/>
      <c r="H518" s="239"/>
    </row>
    <row r="519" ht="15.75" customHeight="1">
      <c r="B519" s="239"/>
      <c r="C519" s="239"/>
      <c r="D519" s="239"/>
      <c r="E519" s="239"/>
      <c r="F519" s="239"/>
      <c r="G519" s="239"/>
      <c r="H519" s="239"/>
    </row>
    <row r="520" ht="15.75" customHeight="1">
      <c r="B520" s="239"/>
      <c r="C520" s="239"/>
      <c r="D520" s="239"/>
      <c r="E520" s="239"/>
      <c r="F520" s="239"/>
      <c r="G520" s="239"/>
      <c r="H520" s="239"/>
    </row>
    <row r="521" ht="15.75" customHeight="1">
      <c r="B521" s="239"/>
      <c r="C521" s="239"/>
      <c r="D521" s="239"/>
      <c r="E521" s="239"/>
      <c r="F521" s="239"/>
      <c r="G521" s="239"/>
      <c r="H521" s="239"/>
    </row>
    <row r="522" ht="15.75" customHeight="1">
      <c r="B522" s="239"/>
      <c r="C522" s="239"/>
      <c r="D522" s="239"/>
      <c r="E522" s="239"/>
      <c r="F522" s="239"/>
      <c r="G522" s="239"/>
      <c r="H522" s="239"/>
    </row>
    <row r="523" ht="15.75" customHeight="1">
      <c r="B523" s="239"/>
      <c r="C523" s="239"/>
      <c r="D523" s="239"/>
      <c r="E523" s="239"/>
      <c r="F523" s="239"/>
      <c r="G523" s="239"/>
      <c r="H523" s="239"/>
    </row>
    <row r="524" ht="15.75" customHeight="1">
      <c r="B524" s="239"/>
      <c r="C524" s="239"/>
      <c r="D524" s="239"/>
      <c r="E524" s="239"/>
      <c r="F524" s="239"/>
      <c r="G524" s="239"/>
      <c r="H524" s="239"/>
    </row>
    <row r="525" ht="15.75" customHeight="1">
      <c r="B525" s="239"/>
      <c r="C525" s="239"/>
      <c r="D525" s="239"/>
      <c r="E525" s="239"/>
      <c r="F525" s="239"/>
      <c r="G525" s="239"/>
      <c r="H525" s="239"/>
    </row>
    <row r="526" ht="15.75" customHeight="1">
      <c r="B526" s="239"/>
      <c r="C526" s="239"/>
      <c r="D526" s="239"/>
      <c r="E526" s="239"/>
      <c r="F526" s="239"/>
      <c r="G526" s="239"/>
      <c r="H526" s="239"/>
    </row>
    <row r="527" ht="15.75" customHeight="1">
      <c r="B527" s="239"/>
      <c r="C527" s="239"/>
      <c r="D527" s="239"/>
      <c r="E527" s="239"/>
      <c r="F527" s="239"/>
      <c r="G527" s="239"/>
      <c r="H527" s="239"/>
    </row>
    <row r="528" ht="15.75" customHeight="1">
      <c r="B528" s="239"/>
      <c r="C528" s="239"/>
      <c r="D528" s="239"/>
      <c r="E528" s="239"/>
      <c r="F528" s="239"/>
      <c r="G528" s="239"/>
      <c r="H528" s="239"/>
    </row>
    <row r="529" ht="15.75" customHeight="1">
      <c r="B529" s="239"/>
      <c r="C529" s="239"/>
      <c r="D529" s="239"/>
      <c r="E529" s="239"/>
      <c r="F529" s="239"/>
      <c r="G529" s="239"/>
      <c r="H529" s="239"/>
    </row>
    <row r="530" ht="15.75" customHeight="1">
      <c r="B530" s="239"/>
      <c r="C530" s="239"/>
      <c r="D530" s="239"/>
      <c r="E530" s="239"/>
      <c r="F530" s="239"/>
      <c r="G530" s="239"/>
      <c r="H530" s="239"/>
    </row>
    <row r="531" ht="15.75" customHeight="1">
      <c r="B531" s="239"/>
      <c r="C531" s="239"/>
      <c r="D531" s="239"/>
      <c r="E531" s="239"/>
      <c r="F531" s="239"/>
      <c r="G531" s="239"/>
      <c r="H531" s="239"/>
    </row>
    <row r="532" ht="15.75" customHeight="1">
      <c r="B532" s="239"/>
      <c r="C532" s="239"/>
      <c r="D532" s="239"/>
      <c r="E532" s="239"/>
      <c r="F532" s="239"/>
      <c r="G532" s="239"/>
      <c r="H532" s="239"/>
    </row>
    <row r="533" ht="15.75" customHeight="1">
      <c r="B533" s="239"/>
      <c r="C533" s="239"/>
      <c r="D533" s="239"/>
      <c r="E533" s="239"/>
      <c r="F533" s="239"/>
      <c r="G533" s="239"/>
      <c r="H533" s="239"/>
    </row>
    <row r="534" ht="15.75" customHeight="1">
      <c r="B534" s="239"/>
      <c r="C534" s="239"/>
      <c r="D534" s="239"/>
      <c r="E534" s="239"/>
      <c r="F534" s="239"/>
      <c r="G534" s="239"/>
      <c r="H534" s="239"/>
    </row>
    <row r="535" ht="15.75" customHeight="1">
      <c r="B535" s="239"/>
      <c r="C535" s="239"/>
      <c r="D535" s="239"/>
      <c r="E535" s="239"/>
      <c r="F535" s="239"/>
      <c r="G535" s="239"/>
      <c r="H535" s="239"/>
    </row>
    <row r="536" ht="15.75" customHeight="1">
      <c r="B536" s="239"/>
      <c r="C536" s="239"/>
      <c r="D536" s="239"/>
      <c r="E536" s="239"/>
      <c r="F536" s="239"/>
      <c r="G536" s="239"/>
      <c r="H536" s="239"/>
    </row>
    <row r="537" ht="15.75" customHeight="1">
      <c r="B537" s="239"/>
      <c r="C537" s="239"/>
      <c r="D537" s="239"/>
      <c r="E537" s="239"/>
      <c r="F537" s="239"/>
      <c r="G537" s="239"/>
      <c r="H537" s="239"/>
    </row>
    <row r="538" ht="15.75" customHeight="1">
      <c r="B538" s="239"/>
      <c r="C538" s="239"/>
      <c r="D538" s="239"/>
      <c r="E538" s="239"/>
      <c r="F538" s="239"/>
      <c r="G538" s="239"/>
      <c r="H538" s="239"/>
    </row>
    <row r="539" ht="15.75" customHeight="1">
      <c r="B539" s="239"/>
      <c r="C539" s="239"/>
      <c r="D539" s="239"/>
      <c r="E539" s="239"/>
      <c r="F539" s="239"/>
      <c r="G539" s="239"/>
      <c r="H539" s="239"/>
    </row>
    <row r="540" ht="15.75" customHeight="1">
      <c r="B540" s="239"/>
      <c r="C540" s="239"/>
      <c r="D540" s="239"/>
      <c r="E540" s="239"/>
      <c r="F540" s="239"/>
      <c r="G540" s="239"/>
      <c r="H540" s="239"/>
    </row>
    <row r="541" ht="15.75" customHeight="1">
      <c r="B541" s="239"/>
      <c r="C541" s="239"/>
      <c r="D541" s="239"/>
      <c r="E541" s="239"/>
      <c r="F541" s="239"/>
      <c r="G541" s="239"/>
      <c r="H541" s="239"/>
    </row>
    <row r="542" ht="15.75" customHeight="1">
      <c r="B542" s="239"/>
      <c r="C542" s="239"/>
      <c r="D542" s="239"/>
      <c r="E542" s="239"/>
      <c r="F542" s="239"/>
      <c r="G542" s="239"/>
      <c r="H542" s="239"/>
    </row>
    <row r="543" ht="15.75" customHeight="1">
      <c r="B543" s="239"/>
      <c r="C543" s="239"/>
      <c r="D543" s="239"/>
      <c r="E543" s="239"/>
      <c r="F543" s="239"/>
      <c r="G543" s="239"/>
      <c r="H543" s="239"/>
    </row>
    <row r="544" ht="15.75" customHeight="1">
      <c r="B544" s="239"/>
      <c r="C544" s="239"/>
      <c r="D544" s="239"/>
      <c r="E544" s="239"/>
      <c r="F544" s="239"/>
      <c r="G544" s="239"/>
      <c r="H544" s="239"/>
    </row>
    <row r="545" ht="15.75" customHeight="1">
      <c r="B545" s="239"/>
      <c r="C545" s="239"/>
      <c r="D545" s="239"/>
      <c r="E545" s="239"/>
      <c r="F545" s="239"/>
      <c r="G545" s="239"/>
      <c r="H545" s="239"/>
    </row>
    <row r="546" ht="15.75" customHeight="1">
      <c r="B546" s="239"/>
      <c r="C546" s="239"/>
      <c r="D546" s="239"/>
      <c r="E546" s="239"/>
      <c r="F546" s="239"/>
      <c r="G546" s="239"/>
      <c r="H546" s="239"/>
    </row>
    <row r="547" ht="15.75" customHeight="1">
      <c r="B547" s="239"/>
      <c r="C547" s="239"/>
      <c r="D547" s="239"/>
      <c r="E547" s="239"/>
      <c r="F547" s="239"/>
      <c r="G547" s="239"/>
      <c r="H547" s="239"/>
    </row>
    <row r="548" ht="15.75" customHeight="1">
      <c r="B548" s="239"/>
      <c r="C548" s="239"/>
      <c r="D548" s="239"/>
      <c r="E548" s="239"/>
      <c r="F548" s="239"/>
      <c r="G548" s="239"/>
      <c r="H548" s="239"/>
    </row>
    <row r="549" ht="15.75" customHeight="1">
      <c r="B549" s="239"/>
      <c r="C549" s="239"/>
      <c r="D549" s="239"/>
      <c r="E549" s="239"/>
      <c r="F549" s="239"/>
      <c r="G549" s="239"/>
      <c r="H549" s="239"/>
    </row>
    <row r="550" ht="15.75" customHeight="1">
      <c r="B550" s="239"/>
      <c r="C550" s="239"/>
      <c r="D550" s="239"/>
      <c r="E550" s="239"/>
      <c r="F550" s="239"/>
      <c r="G550" s="239"/>
      <c r="H550" s="239"/>
    </row>
    <row r="551" ht="15.75" customHeight="1">
      <c r="B551" s="239"/>
      <c r="C551" s="239"/>
      <c r="D551" s="239"/>
      <c r="E551" s="239"/>
      <c r="F551" s="239"/>
      <c r="G551" s="239"/>
      <c r="H551" s="239"/>
    </row>
    <row r="552" ht="15.75" customHeight="1">
      <c r="B552" s="239"/>
      <c r="C552" s="239"/>
      <c r="D552" s="239"/>
      <c r="E552" s="239"/>
      <c r="F552" s="239"/>
      <c r="G552" s="239"/>
      <c r="H552" s="239"/>
    </row>
    <row r="553" ht="15.75" customHeight="1">
      <c r="B553" s="239"/>
      <c r="C553" s="239"/>
      <c r="D553" s="239"/>
      <c r="E553" s="239"/>
      <c r="F553" s="239"/>
      <c r="G553" s="239"/>
      <c r="H553" s="239"/>
    </row>
    <row r="554" ht="15.75" customHeight="1">
      <c r="B554" s="239"/>
      <c r="C554" s="239"/>
      <c r="D554" s="239"/>
      <c r="E554" s="239"/>
      <c r="F554" s="239"/>
      <c r="G554" s="239"/>
      <c r="H554" s="239"/>
    </row>
    <row r="555" ht="15.75" customHeight="1">
      <c r="B555" s="239"/>
      <c r="C555" s="239"/>
      <c r="D555" s="239"/>
      <c r="E555" s="239"/>
      <c r="F555" s="239"/>
      <c r="G555" s="239"/>
      <c r="H555" s="239"/>
    </row>
    <row r="556" ht="15.75" customHeight="1">
      <c r="B556" s="239"/>
      <c r="C556" s="239"/>
      <c r="D556" s="239"/>
      <c r="E556" s="239"/>
      <c r="F556" s="239"/>
      <c r="G556" s="239"/>
      <c r="H556" s="239"/>
    </row>
    <row r="557" ht="15.75" customHeight="1">
      <c r="B557" s="239"/>
      <c r="C557" s="239"/>
      <c r="D557" s="239"/>
      <c r="E557" s="239"/>
      <c r="F557" s="239"/>
      <c r="G557" s="239"/>
      <c r="H557" s="239"/>
    </row>
    <row r="558" ht="15.75" customHeight="1">
      <c r="B558" s="239"/>
      <c r="C558" s="239"/>
      <c r="D558" s="239"/>
      <c r="E558" s="239"/>
      <c r="F558" s="239"/>
      <c r="G558" s="239"/>
      <c r="H558" s="239"/>
    </row>
    <row r="559" ht="15.75" customHeight="1">
      <c r="B559" s="239"/>
      <c r="C559" s="239"/>
      <c r="D559" s="239"/>
      <c r="E559" s="239"/>
      <c r="F559" s="239"/>
      <c r="G559" s="239"/>
      <c r="H559" s="239"/>
    </row>
    <row r="560" ht="15.75" customHeight="1">
      <c r="B560" s="239"/>
      <c r="C560" s="239"/>
      <c r="D560" s="239"/>
      <c r="E560" s="239"/>
      <c r="F560" s="239"/>
      <c r="G560" s="239"/>
      <c r="H560" s="239"/>
    </row>
    <row r="561" ht="15.75" customHeight="1">
      <c r="B561" s="239"/>
      <c r="C561" s="239"/>
      <c r="D561" s="239"/>
      <c r="E561" s="239"/>
      <c r="F561" s="239"/>
      <c r="G561" s="239"/>
      <c r="H561" s="239"/>
    </row>
    <row r="562" ht="15.75" customHeight="1">
      <c r="B562" s="239"/>
      <c r="C562" s="239"/>
      <c r="D562" s="239"/>
      <c r="E562" s="239"/>
      <c r="F562" s="239"/>
      <c r="G562" s="239"/>
      <c r="H562" s="239"/>
    </row>
    <row r="563" ht="15.75" customHeight="1">
      <c r="B563" s="239"/>
      <c r="C563" s="239"/>
      <c r="D563" s="239"/>
      <c r="E563" s="239"/>
      <c r="F563" s="239"/>
      <c r="G563" s="239"/>
      <c r="H563" s="239"/>
    </row>
    <row r="564" ht="15.75" customHeight="1">
      <c r="B564" s="239"/>
      <c r="C564" s="239"/>
      <c r="D564" s="239"/>
      <c r="E564" s="239"/>
      <c r="F564" s="239"/>
      <c r="G564" s="239"/>
      <c r="H564" s="239"/>
    </row>
    <row r="565" ht="15.75" customHeight="1">
      <c r="B565" s="239"/>
      <c r="C565" s="239"/>
      <c r="D565" s="239"/>
      <c r="E565" s="239"/>
      <c r="F565" s="239"/>
      <c r="G565" s="239"/>
      <c r="H565" s="239"/>
    </row>
    <row r="566" ht="15.75" customHeight="1">
      <c r="B566" s="239"/>
      <c r="C566" s="239"/>
      <c r="D566" s="239"/>
      <c r="E566" s="239"/>
      <c r="F566" s="239"/>
      <c r="G566" s="239"/>
      <c r="H566" s="239"/>
    </row>
    <row r="567" ht="15.75" customHeight="1">
      <c r="B567" s="239"/>
      <c r="C567" s="239"/>
      <c r="D567" s="239"/>
      <c r="E567" s="239"/>
      <c r="F567" s="239"/>
      <c r="G567" s="239"/>
      <c r="H567" s="239"/>
    </row>
    <row r="568" ht="15.75" customHeight="1">
      <c r="B568" s="239"/>
      <c r="C568" s="239"/>
      <c r="D568" s="239"/>
      <c r="E568" s="239"/>
      <c r="F568" s="239"/>
      <c r="G568" s="239"/>
      <c r="H568" s="239"/>
    </row>
    <row r="569" ht="15.75" customHeight="1">
      <c r="B569" s="239"/>
      <c r="C569" s="239"/>
      <c r="D569" s="239"/>
      <c r="E569" s="239"/>
      <c r="F569" s="239"/>
      <c r="G569" s="239"/>
      <c r="H569" s="239"/>
    </row>
    <row r="570" ht="15.75" customHeight="1">
      <c r="B570" s="239"/>
      <c r="C570" s="239"/>
      <c r="D570" s="239"/>
      <c r="E570" s="239"/>
      <c r="F570" s="239"/>
      <c r="G570" s="239"/>
      <c r="H570" s="239"/>
    </row>
    <row r="571" ht="15.75" customHeight="1">
      <c r="B571" s="239"/>
      <c r="C571" s="239"/>
      <c r="D571" s="239"/>
      <c r="E571" s="239"/>
      <c r="F571" s="239"/>
      <c r="G571" s="239"/>
      <c r="H571" s="239"/>
    </row>
    <row r="572" ht="15.75" customHeight="1">
      <c r="B572" s="239"/>
      <c r="C572" s="239"/>
      <c r="D572" s="239"/>
      <c r="E572" s="239"/>
      <c r="F572" s="239"/>
      <c r="G572" s="239"/>
      <c r="H572" s="239"/>
    </row>
    <row r="573" ht="15.75" customHeight="1">
      <c r="B573" s="239"/>
      <c r="C573" s="239"/>
      <c r="D573" s="239"/>
      <c r="E573" s="239"/>
      <c r="F573" s="239"/>
      <c r="G573" s="239"/>
      <c r="H573" s="239"/>
    </row>
    <row r="574" ht="15.75" customHeight="1">
      <c r="B574" s="239"/>
      <c r="C574" s="239"/>
      <c r="D574" s="239"/>
      <c r="E574" s="239"/>
      <c r="F574" s="239"/>
      <c r="G574" s="239"/>
      <c r="H574" s="239"/>
    </row>
    <row r="575" ht="15.75" customHeight="1">
      <c r="B575" s="239"/>
      <c r="C575" s="239"/>
      <c r="D575" s="239"/>
      <c r="E575" s="239"/>
      <c r="F575" s="239"/>
      <c r="G575" s="239"/>
      <c r="H575" s="239"/>
    </row>
    <row r="576" ht="15.75" customHeight="1">
      <c r="B576" s="239"/>
      <c r="C576" s="239"/>
      <c r="D576" s="239"/>
      <c r="E576" s="239"/>
      <c r="F576" s="239"/>
      <c r="G576" s="239"/>
      <c r="H576" s="239"/>
    </row>
    <row r="577" ht="15.75" customHeight="1">
      <c r="B577" s="239"/>
      <c r="C577" s="239"/>
      <c r="D577" s="239"/>
      <c r="E577" s="239"/>
      <c r="F577" s="239"/>
      <c r="G577" s="239"/>
      <c r="H577" s="239"/>
    </row>
    <row r="578" ht="15.75" customHeight="1">
      <c r="B578" s="239"/>
      <c r="C578" s="239"/>
      <c r="D578" s="239"/>
      <c r="E578" s="239"/>
      <c r="F578" s="239"/>
      <c r="G578" s="239"/>
      <c r="H578" s="239"/>
    </row>
    <row r="579" ht="15.75" customHeight="1">
      <c r="B579" s="239"/>
      <c r="C579" s="239"/>
      <c r="D579" s="239"/>
      <c r="E579" s="239"/>
      <c r="F579" s="239"/>
      <c r="G579" s="239"/>
      <c r="H579" s="239"/>
    </row>
    <row r="580" ht="15.75" customHeight="1">
      <c r="B580" s="239"/>
      <c r="C580" s="239"/>
      <c r="D580" s="239"/>
      <c r="E580" s="239"/>
      <c r="F580" s="239"/>
      <c r="G580" s="239"/>
      <c r="H580" s="239"/>
    </row>
    <row r="581" ht="15.75" customHeight="1">
      <c r="B581" s="239"/>
      <c r="C581" s="239"/>
      <c r="D581" s="239"/>
      <c r="E581" s="239"/>
      <c r="F581" s="239"/>
      <c r="G581" s="239"/>
      <c r="H581" s="239"/>
    </row>
    <row r="582" ht="15.75" customHeight="1">
      <c r="B582" s="239"/>
      <c r="C582" s="239"/>
      <c r="D582" s="239"/>
      <c r="E582" s="239"/>
      <c r="F582" s="239"/>
      <c r="G582" s="239"/>
      <c r="H582" s="239"/>
    </row>
    <row r="583" ht="15.75" customHeight="1">
      <c r="B583" s="239"/>
      <c r="C583" s="239"/>
      <c r="D583" s="239"/>
      <c r="E583" s="239"/>
      <c r="F583" s="239"/>
      <c r="G583" s="239"/>
      <c r="H583" s="239"/>
    </row>
    <row r="584" ht="15.75" customHeight="1">
      <c r="B584" s="239"/>
      <c r="C584" s="239"/>
      <c r="D584" s="239"/>
      <c r="E584" s="239"/>
      <c r="F584" s="239"/>
      <c r="G584" s="239"/>
      <c r="H584" s="239"/>
    </row>
    <row r="585" ht="15.75" customHeight="1">
      <c r="B585" s="239"/>
      <c r="C585" s="239"/>
      <c r="D585" s="239"/>
      <c r="E585" s="239"/>
      <c r="F585" s="239"/>
      <c r="G585" s="239"/>
      <c r="H585" s="239"/>
    </row>
    <row r="586" ht="15.75" customHeight="1">
      <c r="B586" s="239"/>
      <c r="C586" s="239"/>
      <c r="D586" s="239"/>
      <c r="E586" s="239"/>
      <c r="F586" s="239"/>
      <c r="G586" s="239"/>
      <c r="H586" s="239"/>
    </row>
    <row r="587" ht="15.75" customHeight="1">
      <c r="B587" s="239"/>
      <c r="C587" s="239"/>
      <c r="D587" s="239"/>
      <c r="E587" s="239"/>
      <c r="F587" s="239"/>
      <c r="G587" s="239"/>
      <c r="H587" s="239"/>
    </row>
    <row r="588" ht="15.75" customHeight="1">
      <c r="B588" s="239"/>
      <c r="C588" s="239"/>
      <c r="D588" s="239"/>
      <c r="E588" s="239"/>
      <c r="F588" s="239"/>
      <c r="G588" s="239"/>
      <c r="H588" s="239"/>
    </row>
    <row r="589" ht="15.75" customHeight="1">
      <c r="B589" s="239"/>
      <c r="C589" s="239"/>
      <c r="D589" s="239"/>
      <c r="E589" s="239"/>
      <c r="F589" s="239"/>
      <c r="G589" s="239"/>
      <c r="H589" s="239"/>
    </row>
    <row r="590" ht="15.75" customHeight="1">
      <c r="B590" s="239"/>
      <c r="C590" s="239"/>
      <c r="D590" s="239"/>
      <c r="E590" s="239"/>
      <c r="F590" s="239"/>
      <c r="G590" s="239"/>
      <c r="H590" s="239"/>
    </row>
    <row r="591" ht="15.75" customHeight="1">
      <c r="B591" s="239"/>
      <c r="C591" s="239"/>
      <c r="D591" s="239"/>
      <c r="E591" s="239"/>
      <c r="F591" s="239"/>
      <c r="G591" s="239"/>
      <c r="H591" s="239"/>
    </row>
    <row r="592" ht="15.75" customHeight="1">
      <c r="B592" s="239"/>
      <c r="C592" s="239"/>
      <c r="D592" s="239"/>
      <c r="E592" s="239"/>
      <c r="F592" s="239"/>
      <c r="G592" s="239"/>
      <c r="H592" s="239"/>
    </row>
    <row r="593" ht="15.75" customHeight="1">
      <c r="B593" s="239"/>
      <c r="C593" s="239"/>
      <c r="D593" s="239"/>
      <c r="E593" s="239"/>
      <c r="F593" s="239"/>
      <c r="G593" s="239"/>
      <c r="H593" s="239"/>
    </row>
    <row r="594" ht="15.75" customHeight="1">
      <c r="B594" s="239"/>
      <c r="C594" s="239"/>
      <c r="D594" s="239"/>
      <c r="E594" s="239"/>
      <c r="F594" s="239"/>
      <c r="G594" s="239"/>
      <c r="H594" s="239"/>
    </row>
    <row r="595" ht="15.75" customHeight="1">
      <c r="B595" s="239"/>
      <c r="C595" s="239"/>
      <c r="D595" s="239"/>
      <c r="E595" s="239"/>
      <c r="F595" s="239"/>
      <c r="G595" s="239"/>
      <c r="H595" s="239"/>
    </row>
    <row r="596" ht="15.75" customHeight="1">
      <c r="B596" s="239"/>
      <c r="C596" s="239"/>
      <c r="D596" s="239"/>
      <c r="E596" s="239"/>
      <c r="F596" s="239"/>
      <c r="G596" s="239"/>
      <c r="H596" s="239"/>
    </row>
    <row r="597" ht="15.75" customHeight="1">
      <c r="B597" s="239"/>
      <c r="C597" s="239"/>
      <c r="D597" s="239"/>
      <c r="E597" s="239"/>
      <c r="F597" s="239"/>
      <c r="G597" s="239"/>
      <c r="H597" s="239"/>
    </row>
    <row r="598" ht="15.75" customHeight="1">
      <c r="B598" s="239"/>
      <c r="C598" s="239"/>
      <c r="D598" s="239"/>
      <c r="E598" s="239"/>
      <c r="F598" s="239"/>
      <c r="G598" s="239"/>
      <c r="H598" s="239"/>
    </row>
    <row r="599" ht="15.75" customHeight="1">
      <c r="B599" s="239"/>
      <c r="C599" s="239"/>
      <c r="D599" s="239"/>
      <c r="E599" s="239"/>
      <c r="F599" s="239"/>
      <c r="G599" s="239"/>
      <c r="H599" s="239"/>
    </row>
    <row r="600" ht="15.75" customHeight="1">
      <c r="B600" s="239"/>
      <c r="C600" s="239"/>
      <c r="D600" s="239"/>
      <c r="E600" s="239"/>
      <c r="F600" s="239"/>
      <c r="G600" s="239"/>
      <c r="H600" s="239"/>
    </row>
    <row r="601" ht="15.75" customHeight="1">
      <c r="B601" s="239"/>
      <c r="C601" s="239"/>
      <c r="D601" s="239"/>
      <c r="E601" s="239"/>
      <c r="F601" s="239"/>
      <c r="G601" s="239"/>
      <c r="H601" s="239"/>
    </row>
    <row r="602" ht="15.75" customHeight="1">
      <c r="B602" s="239"/>
      <c r="C602" s="239"/>
      <c r="D602" s="239"/>
      <c r="E602" s="239"/>
      <c r="F602" s="239"/>
      <c r="G602" s="239"/>
      <c r="H602" s="239"/>
    </row>
    <row r="603" ht="15.75" customHeight="1">
      <c r="B603" s="239"/>
      <c r="C603" s="239"/>
      <c r="D603" s="239"/>
      <c r="E603" s="239"/>
      <c r="F603" s="239"/>
      <c r="G603" s="239"/>
      <c r="H603" s="239"/>
    </row>
    <row r="604" ht="15.75" customHeight="1">
      <c r="B604" s="239"/>
      <c r="C604" s="239"/>
      <c r="D604" s="239"/>
      <c r="E604" s="239"/>
      <c r="F604" s="239"/>
      <c r="G604" s="239"/>
      <c r="H604" s="239"/>
    </row>
    <row r="605" ht="15.75" customHeight="1">
      <c r="B605" s="239"/>
      <c r="C605" s="239"/>
      <c r="D605" s="239"/>
      <c r="E605" s="239"/>
      <c r="F605" s="239"/>
      <c r="G605" s="239"/>
      <c r="H605" s="239"/>
    </row>
    <row r="606" ht="15.75" customHeight="1">
      <c r="B606" s="239"/>
      <c r="C606" s="239"/>
      <c r="D606" s="239"/>
      <c r="E606" s="239"/>
      <c r="F606" s="239"/>
      <c r="G606" s="239"/>
      <c r="H606" s="239"/>
    </row>
    <row r="607" ht="15.75" customHeight="1">
      <c r="B607" s="239"/>
      <c r="C607" s="239"/>
      <c r="D607" s="239"/>
      <c r="E607" s="239"/>
      <c r="F607" s="239"/>
      <c r="G607" s="239"/>
      <c r="H607" s="239"/>
    </row>
    <row r="608" ht="15.75" customHeight="1">
      <c r="B608" s="239"/>
      <c r="C608" s="239"/>
      <c r="D608" s="239"/>
      <c r="E608" s="239"/>
      <c r="F608" s="239"/>
      <c r="G608" s="239"/>
      <c r="H608" s="239"/>
    </row>
    <row r="609" ht="15.75" customHeight="1">
      <c r="B609" s="239"/>
      <c r="C609" s="239"/>
      <c r="D609" s="239"/>
      <c r="E609" s="239"/>
      <c r="F609" s="239"/>
      <c r="G609" s="239"/>
      <c r="H609" s="239"/>
    </row>
    <row r="610" ht="15.75" customHeight="1">
      <c r="B610" s="239"/>
      <c r="C610" s="239"/>
      <c r="D610" s="239"/>
      <c r="E610" s="239"/>
      <c r="F610" s="239"/>
      <c r="G610" s="239"/>
      <c r="H610" s="239"/>
    </row>
    <row r="611" ht="15.75" customHeight="1">
      <c r="B611" s="239"/>
      <c r="C611" s="239"/>
      <c r="D611" s="239"/>
      <c r="E611" s="239"/>
      <c r="F611" s="239"/>
      <c r="G611" s="239"/>
      <c r="H611" s="239"/>
    </row>
    <row r="612" ht="15.75" customHeight="1">
      <c r="B612" s="239"/>
      <c r="C612" s="239"/>
      <c r="D612" s="239"/>
      <c r="E612" s="239"/>
      <c r="F612" s="239"/>
      <c r="G612" s="239"/>
      <c r="H612" s="239"/>
    </row>
    <row r="613" ht="15.75" customHeight="1">
      <c r="B613" s="239"/>
      <c r="C613" s="239"/>
      <c r="D613" s="239"/>
      <c r="E613" s="239"/>
      <c r="F613" s="239"/>
      <c r="G613" s="239"/>
      <c r="H613" s="239"/>
    </row>
    <row r="614" ht="15.75" customHeight="1">
      <c r="B614" s="239"/>
      <c r="C614" s="239"/>
      <c r="D614" s="239"/>
      <c r="E614" s="239"/>
      <c r="F614" s="239"/>
      <c r="G614" s="239"/>
      <c r="H614" s="239"/>
    </row>
    <row r="615" ht="15.75" customHeight="1">
      <c r="B615" s="239"/>
      <c r="C615" s="239"/>
      <c r="D615" s="239"/>
      <c r="E615" s="239"/>
      <c r="F615" s="239"/>
      <c r="G615" s="239"/>
      <c r="H615" s="239"/>
    </row>
    <row r="616" ht="15.75" customHeight="1">
      <c r="B616" s="239"/>
      <c r="C616" s="239"/>
      <c r="D616" s="239"/>
      <c r="E616" s="239"/>
      <c r="F616" s="239"/>
      <c r="G616" s="239"/>
      <c r="H616" s="239"/>
    </row>
    <row r="617" ht="15.75" customHeight="1">
      <c r="B617" s="239"/>
      <c r="C617" s="239"/>
      <c r="D617" s="239"/>
      <c r="E617" s="239"/>
      <c r="F617" s="239"/>
      <c r="G617" s="239"/>
      <c r="H617" s="239"/>
    </row>
    <row r="618" ht="15.75" customHeight="1">
      <c r="B618" s="239"/>
      <c r="C618" s="239"/>
      <c r="D618" s="239"/>
      <c r="E618" s="239"/>
      <c r="F618" s="239"/>
      <c r="G618" s="239"/>
      <c r="H618" s="239"/>
    </row>
    <row r="619" ht="15.75" customHeight="1">
      <c r="B619" s="239"/>
      <c r="C619" s="239"/>
      <c r="D619" s="239"/>
      <c r="E619" s="239"/>
      <c r="F619" s="239"/>
      <c r="G619" s="239"/>
      <c r="H619" s="239"/>
    </row>
    <row r="620" ht="15.75" customHeight="1">
      <c r="B620" s="239"/>
      <c r="C620" s="239"/>
      <c r="D620" s="239"/>
      <c r="E620" s="239"/>
      <c r="F620" s="239"/>
      <c r="G620" s="239"/>
      <c r="H620" s="239"/>
    </row>
    <row r="621" ht="15.75" customHeight="1">
      <c r="B621" s="239"/>
      <c r="C621" s="239"/>
      <c r="D621" s="239"/>
      <c r="E621" s="239"/>
      <c r="F621" s="239"/>
      <c r="G621" s="239"/>
      <c r="H621" s="239"/>
    </row>
    <row r="622" ht="15.75" customHeight="1">
      <c r="B622" s="239"/>
      <c r="C622" s="239"/>
      <c r="D622" s="239"/>
      <c r="E622" s="239"/>
      <c r="F622" s="239"/>
      <c r="G622" s="239"/>
      <c r="H622" s="239"/>
    </row>
    <row r="623" ht="15.75" customHeight="1">
      <c r="B623" s="239"/>
      <c r="C623" s="239"/>
      <c r="D623" s="239"/>
      <c r="E623" s="239"/>
      <c r="F623" s="239"/>
      <c r="G623" s="239"/>
      <c r="H623" s="239"/>
    </row>
    <row r="624" ht="15.75" customHeight="1">
      <c r="B624" s="239"/>
      <c r="C624" s="239"/>
      <c r="D624" s="239"/>
      <c r="E624" s="239"/>
      <c r="F624" s="239"/>
      <c r="G624" s="239"/>
      <c r="H624" s="239"/>
    </row>
    <row r="625" ht="15.75" customHeight="1">
      <c r="B625" s="239"/>
      <c r="C625" s="239"/>
      <c r="D625" s="239"/>
      <c r="E625" s="239"/>
      <c r="F625" s="239"/>
      <c r="G625" s="239"/>
      <c r="H625" s="239"/>
    </row>
    <row r="626" ht="15.75" customHeight="1">
      <c r="B626" s="239"/>
      <c r="C626" s="239"/>
      <c r="D626" s="239"/>
      <c r="E626" s="239"/>
      <c r="F626" s="239"/>
      <c r="G626" s="239"/>
      <c r="H626" s="239"/>
    </row>
    <row r="627" ht="15.75" customHeight="1">
      <c r="B627" s="239"/>
      <c r="C627" s="239"/>
      <c r="D627" s="239"/>
      <c r="E627" s="239"/>
      <c r="F627" s="239"/>
      <c r="G627" s="239"/>
      <c r="H627" s="239"/>
    </row>
    <row r="628" ht="15.75" customHeight="1">
      <c r="B628" s="239"/>
      <c r="C628" s="239"/>
      <c r="D628" s="239"/>
      <c r="E628" s="239"/>
      <c r="F628" s="239"/>
      <c r="G628" s="239"/>
      <c r="H628" s="239"/>
    </row>
    <row r="629" ht="15.75" customHeight="1">
      <c r="B629" s="239"/>
      <c r="C629" s="239"/>
      <c r="D629" s="239"/>
      <c r="E629" s="239"/>
      <c r="F629" s="239"/>
      <c r="G629" s="239"/>
      <c r="H629" s="239"/>
    </row>
    <row r="630" ht="15.75" customHeight="1">
      <c r="B630" s="239"/>
      <c r="C630" s="239"/>
      <c r="D630" s="239"/>
      <c r="E630" s="239"/>
      <c r="F630" s="239"/>
      <c r="G630" s="239"/>
      <c r="H630" s="239"/>
    </row>
    <row r="631" ht="15.75" customHeight="1">
      <c r="B631" s="239"/>
      <c r="C631" s="239"/>
      <c r="D631" s="239"/>
      <c r="E631" s="239"/>
      <c r="F631" s="239"/>
      <c r="G631" s="239"/>
      <c r="H631" s="239"/>
    </row>
    <row r="632" ht="15.75" customHeight="1">
      <c r="B632" s="239"/>
      <c r="C632" s="239"/>
      <c r="D632" s="239"/>
      <c r="E632" s="239"/>
      <c r="F632" s="239"/>
      <c r="G632" s="239"/>
      <c r="H632" s="239"/>
    </row>
    <row r="633" ht="15.75" customHeight="1">
      <c r="B633" s="239"/>
      <c r="C633" s="239"/>
      <c r="D633" s="239"/>
      <c r="E633" s="239"/>
      <c r="F633" s="239"/>
      <c r="G633" s="239"/>
      <c r="H633" s="239"/>
    </row>
    <row r="634" ht="15.75" customHeight="1">
      <c r="B634" s="239"/>
      <c r="C634" s="239"/>
      <c r="D634" s="239"/>
      <c r="E634" s="239"/>
      <c r="F634" s="239"/>
      <c r="G634" s="239"/>
      <c r="H634" s="239"/>
    </row>
    <row r="635" ht="15.75" customHeight="1">
      <c r="B635" s="239"/>
      <c r="C635" s="239"/>
      <c r="D635" s="239"/>
      <c r="E635" s="239"/>
      <c r="F635" s="239"/>
      <c r="G635" s="239"/>
      <c r="H635" s="239"/>
    </row>
    <row r="636" ht="15.75" customHeight="1">
      <c r="B636" s="239"/>
      <c r="C636" s="239"/>
      <c r="D636" s="239"/>
      <c r="E636" s="239"/>
      <c r="F636" s="239"/>
      <c r="G636" s="239"/>
      <c r="H636" s="239"/>
    </row>
    <row r="637" ht="15.75" customHeight="1">
      <c r="B637" s="239"/>
      <c r="C637" s="239"/>
      <c r="D637" s="239"/>
      <c r="E637" s="239"/>
      <c r="F637" s="239"/>
      <c r="G637" s="239"/>
      <c r="H637" s="239"/>
    </row>
    <row r="638" ht="15.75" customHeight="1">
      <c r="B638" s="239"/>
      <c r="C638" s="239"/>
      <c r="D638" s="239"/>
      <c r="E638" s="239"/>
      <c r="F638" s="239"/>
      <c r="G638" s="239"/>
      <c r="H638" s="239"/>
    </row>
    <row r="639" ht="15.75" customHeight="1">
      <c r="B639" s="239"/>
      <c r="C639" s="239"/>
      <c r="D639" s="239"/>
      <c r="E639" s="239"/>
      <c r="F639" s="239"/>
      <c r="G639" s="239"/>
      <c r="H639" s="239"/>
    </row>
    <row r="640" ht="15.75" customHeight="1">
      <c r="B640" s="239"/>
      <c r="C640" s="239"/>
      <c r="D640" s="239"/>
      <c r="E640" s="239"/>
      <c r="F640" s="239"/>
      <c r="G640" s="239"/>
      <c r="H640" s="239"/>
    </row>
    <row r="641" ht="15.75" customHeight="1">
      <c r="B641" s="239"/>
      <c r="C641" s="239"/>
      <c r="D641" s="239"/>
      <c r="E641" s="239"/>
      <c r="F641" s="239"/>
      <c r="G641" s="239"/>
      <c r="H641" s="239"/>
    </row>
    <row r="642" ht="15.75" customHeight="1">
      <c r="B642" s="239"/>
      <c r="C642" s="239"/>
      <c r="D642" s="239"/>
      <c r="E642" s="239"/>
      <c r="F642" s="239"/>
      <c r="G642" s="239"/>
      <c r="H642" s="239"/>
    </row>
    <row r="643" ht="15.75" customHeight="1">
      <c r="B643" s="239"/>
      <c r="C643" s="239"/>
      <c r="D643" s="239"/>
      <c r="E643" s="239"/>
      <c r="F643" s="239"/>
      <c r="G643" s="239"/>
      <c r="H643" s="239"/>
    </row>
    <row r="644" ht="15.75" customHeight="1">
      <c r="B644" s="239"/>
      <c r="C644" s="239"/>
      <c r="D644" s="239"/>
      <c r="E644" s="239"/>
      <c r="F644" s="239"/>
      <c r="G644" s="239"/>
      <c r="H644" s="239"/>
    </row>
    <row r="645" ht="15.75" customHeight="1">
      <c r="B645" s="239"/>
      <c r="C645" s="239"/>
      <c r="D645" s="239"/>
      <c r="E645" s="239"/>
      <c r="F645" s="239"/>
      <c r="G645" s="239"/>
      <c r="H645" s="239"/>
    </row>
    <row r="646" ht="15.75" customHeight="1">
      <c r="B646" s="239"/>
      <c r="C646" s="239"/>
      <c r="D646" s="239"/>
      <c r="E646" s="239"/>
      <c r="F646" s="239"/>
      <c r="G646" s="239"/>
      <c r="H646" s="239"/>
    </row>
    <row r="647" ht="15.75" customHeight="1">
      <c r="B647" s="239"/>
      <c r="C647" s="239"/>
      <c r="D647" s="239"/>
      <c r="E647" s="239"/>
      <c r="F647" s="239"/>
      <c r="G647" s="239"/>
      <c r="H647" s="239"/>
    </row>
    <row r="648" ht="15.75" customHeight="1">
      <c r="B648" s="239"/>
      <c r="C648" s="239"/>
      <c r="D648" s="239"/>
      <c r="E648" s="239"/>
      <c r="F648" s="239"/>
      <c r="G648" s="239"/>
      <c r="H648" s="239"/>
    </row>
    <row r="649" ht="15.75" customHeight="1">
      <c r="B649" s="239"/>
      <c r="C649" s="239"/>
      <c r="D649" s="239"/>
      <c r="E649" s="239"/>
      <c r="F649" s="239"/>
      <c r="G649" s="239"/>
      <c r="H649" s="239"/>
    </row>
    <row r="650" ht="15.75" customHeight="1">
      <c r="B650" s="239"/>
      <c r="C650" s="239"/>
      <c r="D650" s="239"/>
      <c r="E650" s="239"/>
      <c r="F650" s="239"/>
      <c r="G650" s="239"/>
      <c r="H650" s="239"/>
    </row>
    <row r="651" ht="15.75" customHeight="1">
      <c r="B651" s="239"/>
      <c r="C651" s="239"/>
      <c r="D651" s="239"/>
      <c r="E651" s="239"/>
      <c r="F651" s="239"/>
      <c r="G651" s="239"/>
      <c r="H651" s="239"/>
    </row>
    <row r="652" ht="15.75" customHeight="1">
      <c r="B652" s="239"/>
      <c r="C652" s="239"/>
      <c r="D652" s="239"/>
      <c r="E652" s="239"/>
      <c r="F652" s="239"/>
      <c r="G652" s="239"/>
      <c r="H652" s="239"/>
    </row>
    <row r="653" ht="15.75" customHeight="1">
      <c r="B653" s="239"/>
      <c r="C653" s="239"/>
      <c r="D653" s="239"/>
      <c r="E653" s="239"/>
      <c r="F653" s="239"/>
      <c r="G653" s="239"/>
      <c r="H653" s="239"/>
    </row>
    <row r="654" ht="15.75" customHeight="1">
      <c r="B654" s="239"/>
      <c r="C654" s="239"/>
      <c r="D654" s="239"/>
      <c r="E654" s="239"/>
      <c r="F654" s="239"/>
      <c r="G654" s="239"/>
      <c r="H654" s="239"/>
    </row>
    <row r="655" ht="15.75" customHeight="1">
      <c r="B655" s="239"/>
      <c r="C655" s="239"/>
      <c r="D655" s="239"/>
      <c r="E655" s="239"/>
      <c r="F655" s="239"/>
      <c r="G655" s="239"/>
      <c r="H655" s="239"/>
    </row>
    <row r="656" ht="15.75" customHeight="1">
      <c r="B656" s="239"/>
      <c r="C656" s="239"/>
      <c r="D656" s="239"/>
      <c r="E656" s="239"/>
      <c r="F656" s="239"/>
      <c r="G656" s="239"/>
      <c r="H656" s="239"/>
    </row>
    <row r="657" ht="15.75" customHeight="1">
      <c r="B657" s="239"/>
      <c r="C657" s="239"/>
      <c r="D657" s="239"/>
      <c r="E657" s="239"/>
      <c r="F657" s="239"/>
      <c r="G657" s="239"/>
      <c r="H657" s="239"/>
    </row>
    <row r="658" ht="15.75" customHeight="1">
      <c r="B658" s="239"/>
      <c r="C658" s="239"/>
      <c r="D658" s="239"/>
      <c r="E658" s="239"/>
      <c r="F658" s="239"/>
      <c r="G658" s="239"/>
      <c r="H658" s="239"/>
    </row>
    <row r="659" ht="15.75" customHeight="1">
      <c r="B659" s="239"/>
      <c r="C659" s="239"/>
      <c r="D659" s="239"/>
      <c r="E659" s="239"/>
      <c r="F659" s="239"/>
      <c r="G659" s="239"/>
      <c r="H659" s="239"/>
    </row>
    <row r="660" ht="15.75" customHeight="1">
      <c r="B660" s="239"/>
      <c r="C660" s="239"/>
      <c r="D660" s="239"/>
      <c r="E660" s="239"/>
      <c r="F660" s="239"/>
      <c r="G660" s="239"/>
      <c r="H660" s="239"/>
    </row>
    <row r="661" ht="15.75" customHeight="1">
      <c r="B661" s="239"/>
      <c r="C661" s="239"/>
      <c r="D661" s="239"/>
      <c r="E661" s="239"/>
      <c r="F661" s="239"/>
      <c r="G661" s="239"/>
      <c r="H661" s="239"/>
    </row>
    <row r="662" ht="15.75" customHeight="1">
      <c r="B662" s="239"/>
      <c r="C662" s="239"/>
      <c r="D662" s="239"/>
      <c r="E662" s="239"/>
      <c r="F662" s="239"/>
      <c r="G662" s="239"/>
      <c r="H662" s="239"/>
    </row>
    <row r="663" ht="15.75" customHeight="1">
      <c r="B663" s="239"/>
      <c r="C663" s="239"/>
      <c r="D663" s="239"/>
      <c r="E663" s="239"/>
      <c r="F663" s="239"/>
      <c r="G663" s="239"/>
      <c r="H663" s="239"/>
    </row>
    <row r="664" ht="15.75" customHeight="1">
      <c r="B664" s="239"/>
      <c r="C664" s="239"/>
      <c r="D664" s="239"/>
      <c r="E664" s="239"/>
      <c r="F664" s="239"/>
      <c r="G664" s="239"/>
      <c r="H664" s="239"/>
    </row>
    <row r="665" ht="15.75" customHeight="1">
      <c r="B665" s="239"/>
      <c r="C665" s="239"/>
      <c r="D665" s="239"/>
      <c r="E665" s="239"/>
      <c r="F665" s="239"/>
      <c r="G665" s="239"/>
      <c r="H665" s="239"/>
    </row>
    <row r="666" ht="15.75" customHeight="1">
      <c r="B666" s="239"/>
      <c r="C666" s="239"/>
      <c r="D666" s="239"/>
      <c r="E666" s="239"/>
      <c r="F666" s="239"/>
      <c r="G666" s="239"/>
      <c r="H666" s="239"/>
    </row>
    <row r="667" ht="15.75" customHeight="1">
      <c r="B667" s="239"/>
      <c r="C667" s="239"/>
      <c r="D667" s="239"/>
      <c r="E667" s="239"/>
      <c r="F667" s="239"/>
      <c r="G667" s="239"/>
      <c r="H667" s="239"/>
    </row>
    <row r="668" ht="15.75" customHeight="1">
      <c r="B668" s="239"/>
      <c r="C668" s="239"/>
      <c r="D668" s="239"/>
      <c r="E668" s="239"/>
      <c r="F668" s="239"/>
      <c r="G668" s="239"/>
      <c r="H668" s="239"/>
    </row>
    <row r="669" ht="15.75" customHeight="1">
      <c r="B669" s="239"/>
      <c r="C669" s="239"/>
      <c r="D669" s="239"/>
      <c r="E669" s="239"/>
      <c r="F669" s="239"/>
      <c r="G669" s="239"/>
      <c r="H669" s="239"/>
    </row>
    <row r="670" ht="15.75" customHeight="1">
      <c r="B670" s="239"/>
      <c r="C670" s="239"/>
      <c r="D670" s="239"/>
      <c r="E670" s="239"/>
      <c r="F670" s="239"/>
      <c r="G670" s="239"/>
      <c r="H670" s="239"/>
    </row>
    <row r="671" ht="15.75" customHeight="1">
      <c r="B671" s="239"/>
      <c r="C671" s="239"/>
      <c r="D671" s="239"/>
      <c r="E671" s="239"/>
      <c r="F671" s="239"/>
      <c r="G671" s="239"/>
      <c r="H671" s="239"/>
    </row>
    <row r="672" ht="15.75" customHeight="1">
      <c r="B672" s="239"/>
      <c r="C672" s="239"/>
      <c r="D672" s="239"/>
      <c r="E672" s="239"/>
      <c r="F672" s="239"/>
      <c r="G672" s="239"/>
      <c r="H672" s="239"/>
    </row>
    <row r="673" ht="15.75" customHeight="1">
      <c r="B673" s="239"/>
      <c r="C673" s="239"/>
      <c r="D673" s="239"/>
      <c r="E673" s="239"/>
      <c r="F673" s="239"/>
      <c r="G673" s="239"/>
      <c r="H673" s="239"/>
    </row>
    <row r="674" ht="15.75" customHeight="1">
      <c r="B674" s="239"/>
      <c r="C674" s="239"/>
      <c r="D674" s="239"/>
      <c r="E674" s="239"/>
      <c r="F674" s="239"/>
      <c r="G674" s="239"/>
      <c r="H674" s="239"/>
    </row>
    <row r="675" ht="15.75" customHeight="1">
      <c r="B675" s="239"/>
      <c r="C675" s="239"/>
      <c r="D675" s="239"/>
      <c r="E675" s="239"/>
      <c r="F675" s="239"/>
      <c r="G675" s="239"/>
      <c r="H675" s="239"/>
    </row>
    <row r="676" ht="15.75" customHeight="1">
      <c r="B676" s="239"/>
      <c r="C676" s="239"/>
      <c r="D676" s="239"/>
      <c r="E676" s="239"/>
      <c r="F676" s="239"/>
      <c r="G676" s="239"/>
      <c r="H676" s="239"/>
    </row>
    <row r="677" ht="15.75" customHeight="1">
      <c r="B677" s="239"/>
      <c r="C677" s="239"/>
      <c r="D677" s="239"/>
      <c r="E677" s="239"/>
      <c r="F677" s="239"/>
      <c r="G677" s="239"/>
      <c r="H677" s="239"/>
    </row>
    <row r="678" ht="15.75" customHeight="1">
      <c r="B678" s="239"/>
      <c r="C678" s="239"/>
      <c r="D678" s="239"/>
      <c r="E678" s="239"/>
      <c r="F678" s="239"/>
      <c r="G678" s="239"/>
      <c r="H678" s="239"/>
    </row>
    <row r="679" ht="15.75" customHeight="1">
      <c r="B679" s="239"/>
      <c r="C679" s="239"/>
      <c r="D679" s="239"/>
      <c r="E679" s="239"/>
      <c r="F679" s="239"/>
      <c r="G679" s="239"/>
      <c r="H679" s="239"/>
    </row>
    <row r="680" ht="15.75" customHeight="1">
      <c r="B680" s="239"/>
      <c r="C680" s="239"/>
      <c r="D680" s="239"/>
      <c r="E680" s="239"/>
      <c r="F680" s="239"/>
      <c r="G680" s="239"/>
      <c r="H680" s="239"/>
    </row>
    <row r="681" ht="15.75" customHeight="1">
      <c r="B681" s="239"/>
      <c r="C681" s="239"/>
      <c r="D681" s="239"/>
      <c r="E681" s="239"/>
      <c r="F681" s="239"/>
      <c r="G681" s="239"/>
      <c r="H681" s="239"/>
    </row>
    <row r="682" ht="15.75" customHeight="1">
      <c r="B682" s="239"/>
      <c r="C682" s="239"/>
      <c r="D682" s="239"/>
      <c r="E682" s="239"/>
      <c r="F682" s="239"/>
      <c r="G682" s="239"/>
      <c r="H682" s="239"/>
    </row>
    <row r="683" ht="15.75" customHeight="1">
      <c r="B683" s="239"/>
      <c r="C683" s="239"/>
      <c r="D683" s="239"/>
      <c r="E683" s="239"/>
      <c r="F683" s="239"/>
      <c r="G683" s="239"/>
      <c r="H683" s="239"/>
    </row>
    <row r="684" ht="15.75" customHeight="1">
      <c r="B684" s="239"/>
      <c r="C684" s="239"/>
      <c r="D684" s="239"/>
      <c r="E684" s="239"/>
      <c r="F684" s="239"/>
      <c r="G684" s="239"/>
      <c r="H684" s="239"/>
    </row>
    <row r="685" ht="15.75" customHeight="1">
      <c r="B685" s="239"/>
      <c r="C685" s="239"/>
      <c r="D685" s="239"/>
      <c r="E685" s="239"/>
      <c r="F685" s="239"/>
      <c r="G685" s="239"/>
      <c r="H685" s="239"/>
    </row>
    <row r="686" ht="15.75" customHeight="1">
      <c r="B686" s="239"/>
      <c r="C686" s="239"/>
      <c r="D686" s="239"/>
      <c r="E686" s="239"/>
      <c r="F686" s="239"/>
      <c r="G686" s="239"/>
      <c r="H686" s="239"/>
    </row>
    <row r="687" ht="15.75" customHeight="1">
      <c r="B687" s="239"/>
      <c r="C687" s="239"/>
      <c r="D687" s="239"/>
      <c r="E687" s="239"/>
      <c r="F687" s="239"/>
      <c r="G687" s="239"/>
      <c r="H687" s="239"/>
    </row>
    <row r="688" ht="15.75" customHeight="1">
      <c r="B688" s="239"/>
      <c r="C688" s="239"/>
      <c r="D688" s="239"/>
      <c r="E688" s="239"/>
      <c r="F688" s="239"/>
      <c r="G688" s="239"/>
      <c r="H688" s="239"/>
    </row>
    <row r="689" ht="15.75" customHeight="1">
      <c r="B689" s="239"/>
      <c r="C689" s="239"/>
      <c r="D689" s="239"/>
      <c r="E689" s="239"/>
      <c r="F689" s="239"/>
      <c r="G689" s="239"/>
      <c r="H689" s="239"/>
    </row>
    <row r="690" ht="15.75" customHeight="1">
      <c r="B690" s="239"/>
      <c r="C690" s="239"/>
      <c r="D690" s="239"/>
      <c r="E690" s="239"/>
      <c r="F690" s="239"/>
      <c r="G690" s="239"/>
      <c r="H690" s="239"/>
    </row>
    <row r="691" ht="15.75" customHeight="1">
      <c r="B691" s="239"/>
      <c r="C691" s="239"/>
      <c r="D691" s="239"/>
      <c r="E691" s="239"/>
      <c r="F691" s="239"/>
      <c r="G691" s="239"/>
      <c r="H691" s="239"/>
    </row>
    <row r="692" ht="15.75" customHeight="1">
      <c r="B692" s="239"/>
      <c r="C692" s="239"/>
      <c r="D692" s="239"/>
      <c r="E692" s="239"/>
      <c r="F692" s="239"/>
      <c r="G692" s="239"/>
      <c r="H692" s="239"/>
    </row>
    <row r="693" ht="15.75" customHeight="1">
      <c r="B693" s="239"/>
      <c r="C693" s="239"/>
      <c r="D693" s="239"/>
      <c r="E693" s="239"/>
      <c r="F693" s="239"/>
      <c r="G693" s="239"/>
      <c r="H693" s="239"/>
    </row>
    <row r="694" ht="15.75" customHeight="1">
      <c r="B694" s="239"/>
      <c r="C694" s="239"/>
      <c r="D694" s="239"/>
      <c r="E694" s="239"/>
      <c r="F694" s="239"/>
      <c r="G694" s="239"/>
      <c r="H694" s="239"/>
    </row>
    <row r="695" ht="15.75" customHeight="1">
      <c r="B695" s="239"/>
      <c r="C695" s="239"/>
      <c r="D695" s="239"/>
      <c r="E695" s="239"/>
      <c r="F695" s="239"/>
      <c r="G695" s="239"/>
      <c r="H695" s="239"/>
    </row>
    <row r="696" ht="15.75" customHeight="1">
      <c r="B696" s="239"/>
      <c r="C696" s="239"/>
      <c r="D696" s="239"/>
      <c r="E696" s="239"/>
      <c r="F696" s="239"/>
      <c r="G696" s="239"/>
      <c r="H696" s="239"/>
    </row>
    <row r="697" ht="15.75" customHeight="1">
      <c r="B697" s="239"/>
      <c r="C697" s="239"/>
      <c r="D697" s="239"/>
      <c r="E697" s="239"/>
      <c r="F697" s="239"/>
      <c r="G697" s="239"/>
      <c r="H697" s="239"/>
    </row>
    <row r="698" ht="15.75" customHeight="1">
      <c r="B698" s="239"/>
      <c r="C698" s="239"/>
      <c r="D698" s="239"/>
      <c r="E698" s="239"/>
      <c r="F698" s="239"/>
      <c r="G698" s="239"/>
      <c r="H698" s="239"/>
    </row>
    <row r="699" ht="15.75" customHeight="1">
      <c r="B699" s="239"/>
      <c r="C699" s="239"/>
      <c r="D699" s="239"/>
      <c r="E699" s="239"/>
      <c r="F699" s="239"/>
      <c r="G699" s="239"/>
      <c r="H699" s="239"/>
    </row>
    <row r="700" ht="15.75" customHeight="1">
      <c r="B700" s="239"/>
      <c r="C700" s="239"/>
      <c r="D700" s="239"/>
      <c r="E700" s="239"/>
      <c r="F700" s="239"/>
      <c r="G700" s="239"/>
      <c r="H700" s="239"/>
    </row>
    <row r="701" ht="15.75" customHeight="1">
      <c r="B701" s="239"/>
      <c r="C701" s="239"/>
      <c r="D701" s="239"/>
      <c r="E701" s="239"/>
      <c r="F701" s="239"/>
      <c r="G701" s="239"/>
      <c r="H701" s="239"/>
    </row>
    <row r="702" ht="15.75" customHeight="1">
      <c r="B702" s="239"/>
      <c r="C702" s="239"/>
      <c r="D702" s="239"/>
      <c r="E702" s="239"/>
      <c r="F702" s="239"/>
      <c r="G702" s="239"/>
      <c r="H702" s="239"/>
    </row>
    <row r="703" ht="15.75" customHeight="1">
      <c r="B703" s="239"/>
      <c r="C703" s="239"/>
      <c r="D703" s="239"/>
      <c r="E703" s="239"/>
      <c r="F703" s="239"/>
      <c r="G703" s="239"/>
      <c r="H703" s="239"/>
    </row>
    <row r="704" ht="15.75" customHeight="1">
      <c r="B704" s="239"/>
      <c r="C704" s="239"/>
      <c r="D704" s="239"/>
      <c r="E704" s="239"/>
      <c r="F704" s="239"/>
      <c r="G704" s="239"/>
      <c r="H704" s="239"/>
    </row>
    <row r="705" ht="15.75" customHeight="1">
      <c r="B705" s="239"/>
      <c r="C705" s="239"/>
      <c r="D705" s="239"/>
      <c r="E705" s="239"/>
      <c r="F705" s="239"/>
      <c r="G705" s="239"/>
      <c r="H705" s="239"/>
    </row>
    <row r="706" ht="15.75" customHeight="1">
      <c r="B706" s="239"/>
      <c r="C706" s="239"/>
      <c r="D706" s="239"/>
      <c r="E706" s="239"/>
      <c r="F706" s="239"/>
      <c r="G706" s="239"/>
      <c r="H706" s="239"/>
    </row>
    <row r="707" ht="15.75" customHeight="1">
      <c r="B707" s="239"/>
      <c r="C707" s="239"/>
      <c r="D707" s="239"/>
      <c r="E707" s="239"/>
      <c r="F707" s="239"/>
      <c r="G707" s="239"/>
      <c r="H707" s="239"/>
    </row>
    <row r="708" ht="15.75" customHeight="1">
      <c r="B708" s="239"/>
      <c r="C708" s="239"/>
      <c r="D708" s="239"/>
      <c r="E708" s="239"/>
      <c r="F708" s="239"/>
      <c r="G708" s="239"/>
      <c r="H708" s="239"/>
    </row>
    <row r="709" ht="15.75" customHeight="1">
      <c r="B709" s="239"/>
      <c r="C709" s="239"/>
      <c r="D709" s="239"/>
      <c r="E709" s="239"/>
      <c r="F709" s="239"/>
      <c r="G709" s="239"/>
      <c r="H709" s="239"/>
    </row>
    <row r="710" ht="15.75" customHeight="1">
      <c r="B710" s="239"/>
      <c r="C710" s="239"/>
      <c r="D710" s="239"/>
      <c r="E710" s="239"/>
      <c r="F710" s="239"/>
      <c r="G710" s="239"/>
      <c r="H710" s="239"/>
    </row>
    <row r="711" ht="15.75" customHeight="1">
      <c r="B711" s="239"/>
      <c r="C711" s="239"/>
      <c r="D711" s="239"/>
      <c r="E711" s="239"/>
      <c r="F711" s="239"/>
      <c r="G711" s="239"/>
      <c r="H711" s="239"/>
    </row>
    <row r="712" ht="15.75" customHeight="1">
      <c r="B712" s="239"/>
      <c r="C712" s="239"/>
      <c r="D712" s="239"/>
      <c r="E712" s="239"/>
      <c r="F712" s="239"/>
      <c r="G712" s="239"/>
      <c r="H712" s="239"/>
    </row>
    <row r="713" ht="15.75" customHeight="1">
      <c r="B713" s="239"/>
      <c r="C713" s="239"/>
      <c r="D713" s="239"/>
      <c r="E713" s="239"/>
      <c r="F713" s="239"/>
      <c r="G713" s="239"/>
      <c r="H713" s="239"/>
    </row>
    <row r="714" ht="15.75" customHeight="1">
      <c r="B714" s="239"/>
      <c r="C714" s="239"/>
      <c r="D714" s="239"/>
      <c r="E714" s="239"/>
      <c r="F714" s="239"/>
      <c r="G714" s="239"/>
      <c r="H714" s="239"/>
    </row>
    <row r="715" ht="15.75" customHeight="1">
      <c r="B715" s="239"/>
      <c r="C715" s="239"/>
      <c r="D715" s="239"/>
      <c r="E715" s="239"/>
      <c r="F715" s="239"/>
      <c r="G715" s="239"/>
      <c r="H715" s="239"/>
    </row>
    <row r="716" ht="15.75" customHeight="1">
      <c r="B716" s="239"/>
      <c r="C716" s="239"/>
      <c r="D716" s="239"/>
      <c r="E716" s="239"/>
      <c r="F716" s="239"/>
      <c r="G716" s="239"/>
      <c r="H716" s="239"/>
    </row>
    <row r="717" ht="15.75" customHeight="1">
      <c r="B717" s="239"/>
      <c r="C717" s="239"/>
      <c r="D717" s="239"/>
      <c r="E717" s="239"/>
      <c r="F717" s="239"/>
      <c r="G717" s="239"/>
      <c r="H717" s="239"/>
    </row>
    <row r="718" ht="15.75" customHeight="1">
      <c r="B718" s="239"/>
      <c r="C718" s="239"/>
      <c r="D718" s="239"/>
      <c r="E718" s="239"/>
      <c r="F718" s="239"/>
      <c r="G718" s="239"/>
      <c r="H718" s="239"/>
    </row>
    <row r="719" ht="15.75" customHeight="1">
      <c r="B719" s="239"/>
      <c r="C719" s="239"/>
      <c r="D719" s="239"/>
      <c r="E719" s="239"/>
      <c r="F719" s="239"/>
      <c r="G719" s="239"/>
      <c r="H719" s="239"/>
    </row>
    <row r="720" ht="15.75" customHeight="1">
      <c r="B720" s="239"/>
      <c r="C720" s="239"/>
      <c r="D720" s="239"/>
      <c r="E720" s="239"/>
      <c r="F720" s="239"/>
      <c r="G720" s="239"/>
      <c r="H720" s="239"/>
    </row>
    <row r="721" ht="15.75" customHeight="1">
      <c r="B721" s="239"/>
      <c r="C721" s="239"/>
      <c r="D721" s="239"/>
      <c r="E721" s="239"/>
      <c r="F721" s="239"/>
      <c r="G721" s="239"/>
      <c r="H721" s="239"/>
    </row>
    <row r="722" ht="15.75" customHeight="1">
      <c r="B722" s="239"/>
      <c r="C722" s="239"/>
      <c r="D722" s="239"/>
      <c r="E722" s="239"/>
      <c r="F722" s="239"/>
      <c r="G722" s="239"/>
      <c r="H722" s="239"/>
    </row>
    <row r="723" ht="15.75" customHeight="1">
      <c r="B723" s="239"/>
      <c r="C723" s="239"/>
      <c r="D723" s="239"/>
      <c r="E723" s="239"/>
      <c r="F723" s="239"/>
      <c r="G723" s="239"/>
      <c r="H723" s="239"/>
    </row>
    <row r="724" ht="15.75" customHeight="1">
      <c r="B724" s="239"/>
      <c r="C724" s="239"/>
      <c r="D724" s="239"/>
      <c r="E724" s="239"/>
      <c r="F724" s="239"/>
      <c r="G724" s="239"/>
      <c r="H724" s="239"/>
    </row>
    <row r="725" ht="15.75" customHeight="1">
      <c r="B725" s="239"/>
      <c r="C725" s="239"/>
      <c r="D725" s="239"/>
      <c r="E725" s="239"/>
      <c r="F725" s="239"/>
      <c r="G725" s="239"/>
      <c r="H725" s="239"/>
    </row>
    <row r="726" ht="15.75" customHeight="1">
      <c r="B726" s="239"/>
      <c r="C726" s="239"/>
      <c r="D726" s="239"/>
      <c r="E726" s="239"/>
      <c r="F726" s="239"/>
      <c r="G726" s="239"/>
      <c r="H726" s="239"/>
    </row>
    <row r="727" ht="15.75" customHeight="1">
      <c r="B727" s="239"/>
      <c r="C727" s="239"/>
      <c r="D727" s="239"/>
      <c r="E727" s="239"/>
      <c r="F727" s="239"/>
      <c r="G727" s="239"/>
      <c r="H727" s="239"/>
    </row>
    <row r="728" ht="15.75" customHeight="1">
      <c r="B728" s="239"/>
      <c r="C728" s="239"/>
      <c r="D728" s="239"/>
      <c r="E728" s="239"/>
      <c r="F728" s="239"/>
      <c r="G728" s="239"/>
      <c r="H728" s="239"/>
    </row>
    <row r="729" ht="15.75" customHeight="1">
      <c r="B729" s="239"/>
      <c r="C729" s="239"/>
      <c r="D729" s="239"/>
      <c r="E729" s="239"/>
      <c r="F729" s="239"/>
      <c r="G729" s="239"/>
      <c r="H729" s="239"/>
    </row>
    <row r="730" ht="15.75" customHeight="1">
      <c r="B730" s="239"/>
      <c r="C730" s="239"/>
      <c r="D730" s="239"/>
      <c r="E730" s="239"/>
      <c r="F730" s="239"/>
      <c r="G730" s="239"/>
      <c r="H730" s="239"/>
    </row>
    <row r="731" ht="15.75" customHeight="1">
      <c r="B731" s="239"/>
      <c r="C731" s="239"/>
      <c r="D731" s="239"/>
      <c r="E731" s="239"/>
      <c r="F731" s="239"/>
      <c r="G731" s="239"/>
      <c r="H731" s="239"/>
    </row>
    <row r="732" ht="15.75" customHeight="1">
      <c r="B732" s="239"/>
      <c r="C732" s="239"/>
      <c r="D732" s="239"/>
      <c r="E732" s="239"/>
      <c r="F732" s="239"/>
      <c r="G732" s="239"/>
      <c r="H732" s="239"/>
    </row>
    <row r="733" ht="15.75" customHeight="1">
      <c r="B733" s="239"/>
      <c r="C733" s="239"/>
      <c r="D733" s="239"/>
      <c r="E733" s="239"/>
      <c r="F733" s="239"/>
      <c r="G733" s="239"/>
      <c r="H733" s="239"/>
    </row>
    <row r="734" ht="15.75" customHeight="1">
      <c r="B734" s="239"/>
      <c r="C734" s="239"/>
      <c r="D734" s="239"/>
      <c r="E734" s="239"/>
      <c r="F734" s="239"/>
      <c r="G734" s="239"/>
      <c r="H734" s="239"/>
    </row>
    <row r="735" ht="15.75" customHeight="1">
      <c r="B735" s="239"/>
      <c r="C735" s="239"/>
      <c r="D735" s="239"/>
      <c r="E735" s="239"/>
      <c r="F735" s="239"/>
      <c r="G735" s="239"/>
      <c r="H735" s="239"/>
    </row>
    <row r="736" ht="15.75" customHeight="1">
      <c r="B736" s="239"/>
      <c r="C736" s="239"/>
      <c r="D736" s="239"/>
      <c r="E736" s="239"/>
      <c r="F736" s="239"/>
      <c r="G736" s="239"/>
      <c r="H736" s="239"/>
    </row>
    <row r="737" ht="15.75" customHeight="1">
      <c r="B737" s="239"/>
      <c r="C737" s="239"/>
      <c r="D737" s="239"/>
      <c r="E737" s="239"/>
      <c r="F737" s="239"/>
      <c r="G737" s="239"/>
      <c r="H737" s="239"/>
    </row>
    <row r="738" ht="15.75" customHeight="1">
      <c r="B738" s="239"/>
      <c r="C738" s="239"/>
      <c r="D738" s="239"/>
      <c r="E738" s="239"/>
      <c r="F738" s="239"/>
      <c r="G738" s="239"/>
      <c r="H738" s="239"/>
    </row>
    <row r="739" ht="15.75" customHeight="1">
      <c r="B739" s="239"/>
      <c r="C739" s="239"/>
      <c r="D739" s="239"/>
      <c r="E739" s="239"/>
      <c r="F739" s="239"/>
      <c r="G739" s="239"/>
      <c r="H739" s="239"/>
    </row>
    <row r="740" ht="15.75" customHeight="1">
      <c r="B740" s="239"/>
      <c r="C740" s="239"/>
      <c r="D740" s="239"/>
      <c r="E740" s="239"/>
      <c r="F740" s="239"/>
      <c r="G740" s="239"/>
      <c r="H740" s="239"/>
    </row>
    <row r="741" ht="15.75" customHeight="1">
      <c r="B741" s="239"/>
      <c r="C741" s="239"/>
      <c r="D741" s="239"/>
      <c r="E741" s="239"/>
      <c r="F741" s="239"/>
      <c r="G741" s="239"/>
      <c r="H741" s="239"/>
    </row>
    <row r="742" ht="15.75" customHeight="1">
      <c r="B742" s="239"/>
      <c r="C742" s="239"/>
      <c r="D742" s="239"/>
      <c r="E742" s="239"/>
      <c r="F742" s="239"/>
      <c r="G742" s="239"/>
      <c r="H742" s="239"/>
    </row>
    <row r="743" ht="15.75" customHeight="1">
      <c r="B743" s="239"/>
      <c r="C743" s="239"/>
      <c r="D743" s="239"/>
      <c r="E743" s="239"/>
      <c r="F743" s="239"/>
      <c r="G743" s="239"/>
      <c r="H743" s="239"/>
    </row>
    <row r="744" ht="15.75" customHeight="1">
      <c r="B744" s="239"/>
      <c r="C744" s="239"/>
      <c r="D744" s="239"/>
      <c r="E744" s="239"/>
      <c r="F744" s="239"/>
      <c r="G744" s="239"/>
      <c r="H744" s="239"/>
    </row>
    <row r="745" ht="15.75" customHeight="1">
      <c r="B745" s="239"/>
      <c r="C745" s="239"/>
      <c r="D745" s="239"/>
      <c r="E745" s="239"/>
      <c r="F745" s="239"/>
      <c r="G745" s="239"/>
      <c r="H745" s="239"/>
    </row>
    <row r="746" ht="15.75" customHeight="1">
      <c r="B746" s="239"/>
      <c r="C746" s="239"/>
      <c r="D746" s="239"/>
      <c r="E746" s="239"/>
      <c r="F746" s="239"/>
      <c r="G746" s="239"/>
      <c r="H746" s="239"/>
    </row>
    <row r="747" ht="15.75" customHeight="1">
      <c r="B747" s="239"/>
      <c r="C747" s="239"/>
      <c r="D747" s="239"/>
      <c r="E747" s="239"/>
      <c r="F747" s="239"/>
      <c r="G747" s="239"/>
      <c r="H747" s="239"/>
    </row>
    <row r="748" ht="15.75" customHeight="1">
      <c r="B748" s="239"/>
      <c r="C748" s="239"/>
      <c r="D748" s="239"/>
      <c r="E748" s="239"/>
      <c r="F748" s="239"/>
      <c r="G748" s="239"/>
      <c r="H748" s="239"/>
    </row>
    <row r="749" ht="15.75" customHeight="1">
      <c r="B749" s="239"/>
      <c r="C749" s="239"/>
      <c r="D749" s="239"/>
      <c r="E749" s="239"/>
      <c r="F749" s="239"/>
      <c r="G749" s="239"/>
      <c r="H749" s="239"/>
    </row>
    <row r="750" ht="15.75" customHeight="1">
      <c r="B750" s="239"/>
      <c r="C750" s="239"/>
      <c r="D750" s="239"/>
      <c r="E750" s="239"/>
      <c r="F750" s="239"/>
      <c r="G750" s="239"/>
      <c r="H750" s="239"/>
    </row>
    <row r="751" ht="15.75" customHeight="1">
      <c r="B751" s="239"/>
      <c r="C751" s="239"/>
      <c r="D751" s="239"/>
      <c r="E751" s="239"/>
      <c r="F751" s="239"/>
      <c r="G751" s="239"/>
      <c r="H751" s="239"/>
    </row>
    <row r="752" ht="15.75" customHeight="1">
      <c r="B752" s="239"/>
      <c r="C752" s="239"/>
      <c r="D752" s="239"/>
      <c r="E752" s="239"/>
      <c r="F752" s="239"/>
      <c r="G752" s="239"/>
      <c r="H752" s="239"/>
    </row>
    <row r="753" ht="15.75" customHeight="1">
      <c r="B753" s="239"/>
      <c r="C753" s="239"/>
      <c r="D753" s="239"/>
      <c r="E753" s="239"/>
      <c r="F753" s="239"/>
      <c r="G753" s="239"/>
      <c r="H753" s="239"/>
    </row>
    <row r="754" ht="15.75" customHeight="1">
      <c r="B754" s="239"/>
      <c r="C754" s="239"/>
      <c r="D754" s="239"/>
      <c r="E754" s="239"/>
      <c r="F754" s="239"/>
      <c r="G754" s="239"/>
      <c r="H754" s="239"/>
    </row>
    <row r="755" ht="15.75" customHeight="1">
      <c r="B755" s="239"/>
      <c r="C755" s="239"/>
      <c r="D755" s="239"/>
      <c r="E755" s="239"/>
      <c r="F755" s="239"/>
      <c r="G755" s="239"/>
      <c r="H755" s="239"/>
    </row>
    <row r="756" ht="15.75" customHeight="1">
      <c r="B756" s="239"/>
      <c r="C756" s="239"/>
      <c r="D756" s="239"/>
      <c r="E756" s="239"/>
      <c r="F756" s="239"/>
      <c r="G756" s="239"/>
      <c r="H756" s="239"/>
    </row>
    <row r="757" ht="15.75" customHeight="1">
      <c r="B757" s="239"/>
      <c r="C757" s="239"/>
      <c r="D757" s="239"/>
      <c r="E757" s="239"/>
      <c r="F757" s="239"/>
      <c r="G757" s="239"/>
      <c r="H757" s="239"/>
    </row>
    <row r="758" ht="15.75" customHeight="1">
      <c r="B758" s="239"/>
      <c r="C758" s="239"/>
      <c r="D758" s="239"/>
      <c r="E758" s="239"/>
      <c r="F758" s="239"/>
      <c r="G758" s="239"/>
      <c r="H758" s="239"/>
    </row>
    <row r="759" ht="15.75" customHeight="1">
      <c r="B759" s="239"/>
      <c r="C759" s="239"/>
      <c r="D759" s="239"/>
      <c r="E759" s="239"/>
      <c r="F759" s="239"/>
      <c r="G759" s="239"/>
      <c r="H759" s="239"/>
    </row>
    <row r="760" ht="15.75" customHeight="1">
      <c r="B760" s="239"/>
      <c r="C760" s="239"/>
      <c r="D760" s="239"/>
      <c r="E760" s="239"/>
      <c r="F760" s="239"/>
      <c r="G760" s="239"/>
      <c r="H760" s="239"/>
    </row>
    <row r="761" ht="15.75" customHeight="1">
      <c r="B761" s="239"/>
      <c r="C761" s="239"/>
      <c r="D761" s="239"/>
      <c r="E761" s="239"/>
      <c r="F761" s="239"/>
      <c r="G761" s="239"/>
      <c r="H761" s="239"/>
    </row>
    <row r="762" ht="15.75" customHeight="1">
      <c r="B762" s="239"/>
      <c r="C762" s="239"/>
      <c r="D762" s="239"/>
      <c r="E762" s="239"/>
      <c r="F762" s="239"/>
      <c r="G762" s="239"/>
      <c r="H762" s="239"/>
    </row>
    <row r="763" ht="15.75" customHeight="1">
      <c r="B763" s="239"/>
      <c r="C763" s="239"/>
      <c r="D763" s="239"/>
      <c r="E763" s="239"/>
      <c r="F763" s="239"/>
      <c r="G763" s="239"/>
      <c r="H763" s="239"/>
    </row>
    <row r="764" ht="15.75" customHeight="1">
      <c r="B764" s="239"/>
      <c r="C764" s="239"/>
      <c r="D764" s="239"/>
      <c r="E764" s="239"/>
      <c r="F764" s="239"/>
      <c r="G764" s="239"/>
      <c r="H764" s="239"/>
    </row>
    <row r="765" ht="15.75" customHeight="1">
      <c r="B765" s="239"/>
      <c r="C765" s="239"/>
      <c r="D765" s="239"/>
      <c r="E765" s="239"/>
      <c r="F765" s="239"/>
      <c r="G765" s="239"/>
      <c r="H765" s="239"/>
    </row>
    <row r="766" ht="15.75" customHeight="1">
      <c r="B766" s="239"/>
      <c r="C766" s="239"/>
      <c r="D766" s="239"/>
      <c r="E766" s="239"/>
      <c r="F766" s="239"/>
      <c r="G766" s="239"/>
      <c r="H766" s="239"/>
    </row>
    <row r="767" ht="15.75" customHeight="1">
      <c r="B767" s="239"/>
      <c r="C767" s="239"/>
      <c r="D767" s="239"/>
      <c r="E767" s="239"/>
      <c r="F767" s="239"/>
      <c r="G767" s="239"/>
      <c r="H767" s="239"/>
    </row>
    <row r="768" ht="15.75" customHeight="1">
      <c r="B768" s="239"/>
      <c r="C768" s="239"/>
      <c r="D768" s="239"/>
      <c r="E768" s="239"/>
      <c r="F768" s="239"/>
      <c r="G768" s="239"/>
      <c r="H768" s="239"/>
    </row>
    <row r="769" ht="15.75" customHeight="1">
      <c r="B769" s="239"/>
      <c r="C769" s="239"/>
      <c r="D769" s="239"/>
      <c r="E769" s="239"/>
      <c r="F769" s="239"/>
      <c r="G769" s="239"/>
      <c r="H769" s="239"/>
    </row>
    <row r="770" ht="15.75" customHeight="1">
      <c r="B770" s="239"/>
      <c r="C770" s="239"/>
      <c r="D770" s="239"/>
      <c r="E770" s="239"/>
      <c r="F770" s="239"/>
      <c r="G770" s="239"/>
      <c r="H770" s="239"/>
    </row>
    <row r="771" ht="15.75" customHeight="1">
      <c r="B771" s="239"/>
      <c r="C771" s="239"/>
      <c r="D771" s="239"/>
      <c r="E771" s="239"/>
      <c r="F771" s="239"/>
      <c r="G771" s="239"/>
      <c r="H771" s="239"/>
    </row>
    <row r="772" ht="15.75" customHeight="1">
      <c r="B772" s="239"/>
      <c r="C772" s="239"/>
      <c r="D772" s="239"/>
      <c r="E772" s="239"/>
      <c r="F772" s="239"/>
      <c r="G772" s="239"/>
      <c r="H772" s="239"/>
    </row>
    <row r="773" ht="15.75" customHeight="1">
      <c r="B773" s="239"/>
      <c r="C773" s="239"/>
      <c r="D773" s="239"/>
      <c r="E773" s="239"/>
      <c r="F773" s="239"/>
      <c r="G773" s="239"/>
      <c r="H773" s="239"/>
    </row>
    <row r="774" ht="15.75" customHeight="1">
      <c r="B774" s="239"/>
      <c r="C774" s="239"/>
      <c r="D774" s="239"/>
      <c r="E774" s="239"/>
      <c r="F774" s="239"/>
      <c r="G774" s="239"/>
      <c r="H774" s="239"/>
    </row>
    <row r="775" ht="15.75" customHeight="1">
      <c r="B775" s="239"/>
      <c r="C775" s="239"/>
      <c r="D775" s="239"/>
      <c r="E775" s="239"/>
      <c r="F775" s="239"/>
      <c r="G775" s="239"/>
      <c r="H775" s="239"/>
    </row>
    <row r="776" ht="15.75" customHeight="1">
      <c r="B776" s="239"/>
      <c r="C776" s="239"/>
      <c r="D776" s="239"/>
      <c r="E776" s="239"/>
      <c r="F776" s="239"/>
      <c r="G776" s="239"/>
      <c r="H776" s="239"/>
    </row>
    <row r="777" ht="15.75" customHeight="1">
      <c r="B777" s="239"/>
      <c r="C777" s="239"/>
      <c r="D777" s="239"/>
      <c r="E777" s="239"/>
      <c r="F777" s="239"/>
      <c r="G777" s="239"/>
      <c r="H777" s="239"/>
    </row>
    <row r="778" ht="15.75" customHeight="1">
      <c r="B778" s="239"/>
      <c r="C778" s="239"/>
      <c r="D778" s="239"/>
      <c r="E778" s="239"/>
      <c r="F778" s="239"/>
      <c r="G778" s="239"/>
      <c r="H778" s="239"/>
    </row>
    <row r="779" ht="15.75" customHeight="1">
      <c r="B779" s="239"/>
      <c r="C779" s="239"/>
      <c r="D779" s="239"/>
      <c r="E779" s="239"/>
      <c r="F779" s="239"/>
      <c r="G779" s="239"/>
      <c r="H779" s="239"/>
    </row>
    <row r="780" ht="15.75" customHeight="1">
      <c r="B780" s="239"/>
      <c r="C780" s="239"/>
      <c r="D780" s="239"/>
      <c r="E780" s="239"/>
      <c r="F780" s="239"/>
      <c r="G780" s="239"/>
      <c r="H780" s="239"/>
    </row>
    <row r="781" ht="15.75" customHeight="1">
      <c r="B781" s="239"/>
      <c r="C781" s="239"/>
      <c r="D781" s="239"/>
      <c r="E781" s="239"/>
      <c r="F781" s="239"/>
      <c r="G781" s="239"/>
      <c r="H781" s="239"/>
    </row>
    <row r="782" ht="15.75" customHeight="1">
      <c r="B782" s="239"/>
      <c r="C782" s="239"/>
      <c r="D782" s="239"/>
      <c r="E782" s="239"/>
      <c r="F782" s="239"/>
      <c r="G782" s="239"/>
      <c r="H782" s="239"/>
    </row>
    <row r="783" ht="15.75" customHeight="1">
      <c r="B783" s="239"/>
      <c r="C783" s="239"/>
      <c r="D783" s="239"/>
      <c r="E783" s="239"/>
      <c r="F783" s="239"/>
      <c r="G783" s="239"/>
      <c r="H783" s="239"/>
    </row>
    <row r="784" ht="15.75" customHeight="1">
      <c r="B784" s="239"/>
      <c r="C784" s="239"/>
      <c r="D784" s="239"/>
      <c r="E784" s="239"/>
      <c r="F784" s="239"/>
      <c r="G784" s="239"/>
      <c r="H784" s="239"/>
    </row>
    <row r="785" ht="15.75" customHeight="1">
      <c r="B785" s="239"/>
      <c r="C785" s="239"/>
      <c r="D785" s="239"/>
      <c r="E785" s="239"/>
      <c r="F785" s="239"/>
      <c r="G785" s="239"/>
      <c r="H785" s="239"/>
    </row>
    <row r="786" ht="15.75" customHeight="1">
      <c r="B786" s="239"/>
      <c r="C786" s="239"/>
      <c r="D786" s="239"/>
      <c r="E786" s="239"/>
      <c r="F786" s="239"/>
      <c r="G786" s="239"/>
      <c r="H786" s="239"/>
    </row>
    <row r="787" ht="15.75" customHeight="1">
      <c r="B787" s="239"/>
      <c r="C787" s="239"/>
      <c r="D787" s="239"/>
      <c r="E787" s="239"/>
      <c r="F787" s="239"/>
      <c r="G787" s="239"/>
      <c r="H787" s="239"/>
    </row>
    <row r="788" ht="15.75" customHeight="1">
      <c r="B788" s="239"/>
      <c r="C788" s="239"/>
      <c r="D788" s="239"/>
      <c r="E788" s="239"/>
      <c r="F788" s="239"/>
      <c r="G788" s="239"/>
      <c r="H788" s="239"/>
    </row>
    <row r="789" ht="15.75" customHeight="1">
      <c r="B789" s="239"/>
      <c r="C789" s="239"/>
      <c r="D789" s="239"/>
      <c r="E789" s="239"/>
      <c r="F789" s="239"/>
      <c r="G789" s="239"/>
      <c r="H789" s="239"/>
    </row>
    <row r="790" ht="15.75" customHeight="1">
      <c r="B790" s="239"/>
      <c r="C790" s="239"/>
      <c r="D790" s="239"/>
      <c r="E790" s="239"/>
      <c r="F790" s="239"/>
      <c r="G790" s="239"/>
      <c r="H790" s="239"/>
    </row>
    <row r="791" ht="15.75" customHeight="1">
      <c r="B791" s="239"/>
      <c r="C791" s="239"/>
      <c r="D791" s="239"/>
      <c r="E791" s="239"/>
      <c r="F791" s="239"/>
      <c r="G791" s="239"/>
      <c r="H791" s="239"/>
    </row>
    <row r="792" ht="15.75" customHeight="1">
      <c r="B792" s="239"/>
      <c r="C792" s="239"/>
      <c r="D792" s="239"/>
      <c r="E792" s="239"/>
      <c r="F792" s="239"/>
      <c r="G792" s="239"/>
      <c r="H792" s="239"/>
    </row>
    <row r="793" ht="15.75" customHeight="1">
      <c r="B793" s="239"/>
      <c r="C793" s="239"/>
      <c r="D793" s="239"/>
      <c r="E793" s="239"/>
      <c r="F793" s="239"/>
      <c r="G793" s="239"/>
      <c r="H793" s="239"/>
    </row>
    <row r="794" ht="15.75" customHeight="1">
      <c r="B794" s="239"/>
      <c r="C794" s="239"/>
      <c r="D794" s="239"/>
      <c r="E794" s="239"/>
      <c r="F794" s="239"/>
      <c r="G794" s="239"/>
      <c r="H794" s="239"/>
    </row>
    <row r="795" ht="15.75" customHeight="1">
      <c r="B795" s="239"/>
      <c r="C795" s="239"/>
      <c r="D795" s="239"/>
      <c r="E795" s="239"/>
      <c r="F795" s="239"/>
      <c r="G795" s="239"/>
      <c r="H795" s="239"/>
    </row>
    <row r="796" ht="15.75" customHeight="1">
      <c r="B796" s="239"/>
      <c r="C796" s="239"/>
      <c r="D796" s="239"/>
      <c r="E796" s="239"/>
      <c r="F796" s="239"/>
      <c r="G796" s="239"/>
      <c r="H796" s="239"/>
    </row>
    <row r="797" ht="15.75" customHeight="1">
      <c r="B797" s="239"/>
      <c r="C797" s="239"/>
      <c r="D797" s="239"/>
      <c r="E797" s="239"/>
      <c r="F797" s="239"/>
      <c r="G797" s="239"/>
      <c r="H797" s="239"/>
    </row>
    <row r="798" ht="15.75" customHeight="1">
      <c r="B798" s="239"/>
      <c r="C798" s="239"/>
      <c r="D798" s="239"/>
      <c r="E798" s="239"/>
      <c r="F798" s="239"/>
      <c r="G798" s="239"/>
      <c r="H798" s="239"/>
    </row>
    <row r="799" ht="15.75" customHeight="1">
      <c r="B799" s="239"/>
      <c r="C799" s="239"/>
      <c r="D799" s="239"/>
      <c r="E799" s="239"/>
      <c r="F799" s="239"/>
      <c r="G799" s="239"/>
      <c r="H799" s="239"/>
    </row>
    <row r="800" ht="15.75" customHeight="1">
      <c r="B800" s="239"/>
      <c r="C800" s="239"/>
      <c r="D800" s="239"/>
      <c r="E800" s="239"/>
      <c r="F800" s="239"/>
      <c r="G800" s="239"/>
      <c r="H800" s="239"/>
    </row>
    <row r="801" ht="15.75" customHeight="1">
      <c r="B801" s="239"/>
      <c r="C801" s="239"/>
      <c r="D801" s="239"/>
      <c r="E801" s="239"/>
      <c r="F801" s="239"/>
      <c r="G801" s="239"/>
      <c r="H801" s="239"/>
    </row>
    <row r="802" ht="15.75" customHeight="1">
      <c r="B802" s="239"/>
      <c r="C802" s="239"/>
      <c r="D802" s="239"/>
      <c r="E802" s="239"/>
      <c r="F802" s="239"/>
      <c r="G802" s="239"/>
      <c r="H802" s="239"/>
    </row>
    <row r="803" ht="15.75" customHeight="1">
      <c r="B803" s="239"/>
      <c r="C803" s="239"/>
      <c r="D803" s="239"/>
      <c r="E803" s="239"/>
      <c r="F803" s="239"/>
      <c r="G803" s="239"/>
      <c r="H803" s="239"/>
    </row>
    <row r="804" ht="15.75" customHeight="1">
      <c r="B804" s="239"/>
      <c r="C804" s="239"/>
      <c r="D804" s="239"/>
      <c r="E804" s="239"/>
      <c r="F804" s="239"/>
      <c r="G804" s="239"/>
      <c r="H804" s="239"/>
    </row>
    <row r="805" ht="15.75" customHeight="1">
      <c r="B805" s="239"/>
      <c r="C805" s="239"/>
      <c r="D805" s="239"/>
      <c r="E805" s="239"/>
      <c r="F805" s="239"/>
      <c r="G805" s="239"/>
      <c r="H805" s="239"/>
    </row>
    <row r="806" ht="15.75" customHeight="1">
      <c r="B806" s="239"/>
      <c r="C806" s="239"/>
      <c r="D806" s="239"/>
      <c r="E806" s="239"/>
      <c r="F806" s="239"/>
      <c r="G806" s="239"/>
      <c r="H806" s="239"/>
    </row>
    <row r="807" ht="15.75" customHeight="1">
      <c r="B807" s="239"/>
      <c r="C807" s="239"/>
      <c r="D807" s="239"/>
      <c r="E807" s="239"/>
      <c r="F807" s="239"/>
      <c r="G807" s="239"/>
      <c r="H807" s="239"/>
    </row>
    <row r="808" ht="15.75" customHeight="1">
      <c r="B808" s="239"/>
      <c r="C808" s="239"/>
      <c r="D808" s="239"/>
      <c r="E808" s="239"/>
      <c r="F808" s="239"/>
      <c r="G808" s="239"/>
      <c r="H808" s="239"/>
    </row>
    <row r="809" ht="15.75" customHeight="1">
      <c r="B809" s="239"/>
      <c r="C809" s="239"/>
      <c r="D809" s="239"/>
      <c r="E809" s="239"/>
      <c r="F809" s="239"/>
      <c r="G809" s="239"/>
      <c r="H809" s="239"/>
    </row>
    <row r="810" ht="15.75" customHeight="1">
      <c r="B810" s="239"/>
      <c r="C810" s="239"/>
      <c r="D810" s="239"/>
      <c r="E810" s="239"/>
      <c r="F810" s="239"/>
      <c r="G810" s="239"/>
      <c r="H810" s="239"/>
    </row>
    <row r="811" ht="15.75" customHeight="1">
      <c r="B811" s="239"/>
      <c r="C811" s="239"/>
      <c r="D811" s="239"/>
      <c r="E811" s="239"/>
      <c r="F811" s="239"/>
      <c r="G811" s="239"/>
      <c r="H811" s="239"/>
    </row>
    <row r="812" ht="15.75" customHeight="1">
      <c r="B812" s="239"/>
      <c r="C812" s="239"/>
      <c r="D812" s="239"/>
      <c r="E812" s="239"/>
      <c r="F812" s="239"/>
      <c r="G812" s="239"/>
      <c r="H812" s="239"/>
    </row>
    <row r="813" ht="15.75" customHeight="1">
      <c r="B813" s="239"/>
      <c r="C813" s="239"/>
      <c r="D813" s="239"/>
      <c r="E813" s="239"/>
      <c r="F813" s="239"/>
      <c r="G813" s="239"/>
      <c r="H813" s="239"/>
    </row>
    <row r="814" ht="15.75" customHeight="1">
      <c r="B814" s="239"/>
      <c r="C814" s="239"/>
      <c r="D814" s="239"/>
      <c r="E814" s="239"/>
      <c r="F814" s="239"/>
      <c r="G814" s="239"/>
      <c r="H814" s="239"/>
    </row>
    <row r="815" ht="15.75" customHeight="1">
      <c r="B815" s="239"/>
      <c r="C815" s="239"/>
      <c r="D815" s="239"/>
      <c r="E815" s="239"/>
      <c r="F815" s="239"/>
      <c r="G815" s="239"/>
      <c r="H815" s="239"/>
    </row>
    <row r="816" ht="15.75" customHeight="1">
      <c r="B816" s="239"/>
      <c r="C816" s="239"/>
      <c r="D816" s="239"/>
      <c r="E816" s="239"/>
      <c r="F816" s="239"/>
      <c r="G816" s="239"/>
      <c r="H816" s="239"/>
    </row>
    <row r="817" ht="15.75" customHeight="1">
      <c r="B817" s="239"/>
      <c r="C817" s="239"/>
      <c r="D817" s="239"/>
      <c r="E817" s="239"/>
      <c r="F817" s="239"/>
      <c r="G817" s="239"/>
      <c r="H817" s="239"/>
    </row>
    <row r="818" ht="15.75" customHeight="1">
      <c r="B818" s="239"/>
      <c r="C818" s="239"/>
      <c r="D818" s="239"/>
      <c r="E818" s="239"/>
      <c r="F818" s="239"/>
      <c r="G818" s="239"/>
      <c r="H818" s="239"/>
    </row>
    <row r="819" ht="15.75" customHeight="1">
      <c r="B819" s="239"/>
      <c r="C819" s="239"/>
      <c r="D819" s="239"/>
      <c r="E819" s="239"/>
      <c r="F819" s="239"/>
      <c r="G819" s="239"/>
      <c r="H819" s="239"/>
    </row>
    <row r="820" ht="15.75" customHeight="1">
      <c r="B820" s="239"/>
      <c r="C820" s="239"/>
      <c r="D820" s="239"/>
      <c r="E820" s="239"/>
      <c r="F820" s="239"/>
      <c r="G820" s="239"/>
      <c r="H820" s="239"/>
    </row>
    <row r="821" ht="15.75" customHeight="1">
      <c r="B821" s="239"/>
      <c r="C821" s="239"/>
      <c r="D821" s="239"/>
      <c r="E821" s="239"/>
      <c r="F821" s="239"/>
      <c r="G821" s="239"/>
      <c r="H821" s="239"/>
    </row>
    <row r="822" ht="15.75" customHeight="1">
      <c r="B822" s="239"/>
      <c r="C822" s="239"/>
      <c r="D822" s="239"/>
      <c r="E822" s="239"/>
      <c r="F822" s="239"/>
      <c r="G822" s="239"/>
      <c r="H822" s="239"/>
    </row>
    <row r="823" ht="15.75" customHeight="1">
      <c r="B823" s="239"/>
      <c r="C823" s="239"/>
      <c r="D823" s="239"/>
      <c r="E823" s="239"/>
      <c r="F823" s="239"/>
      <c r="G823" s="239"/>
      <c r="H823" s="239"/>
    </row>
    <row r="824" ht="15.75" customHeight="1">
      <c r="B824" s="239"/>
      <c r="C824" s="239"/>
      <c r="D824" s="239"/>
      <c r="E824" s="239"/>
      <c r="F824" s="239"/>
      <c r="G824" s="239"/>
      <c r="H824" s="239"/>
    </row>
    <row r="825" ht="15.75" customHeight="1">
      <c r="B825" s="239"/>
      <c r="C825" s="239"/>
      <c r="D825" s="239"/>
      <c r="E825" s="239"/>
      <c r="F825" s="239"/>
      <c r="G825" s="239"/>
      <c r="H825" s="239"/>
    </row>
    <row r="826" ht="15.75" customHeight="1">
      <c r="B826" s="239"/>
      <c r="C826" s="239"/>
      <c r="D826" s="239"/>
      <c r="E826" s="239"/>
      <c r="F826" s="239"/>
      <c r="G826" s="239"/>
      <c r="H826" s="239"/>
    </row>
    <row r="827" ht="15.75" customHeight="1">
      <c r="B827" s="239"/>
      <c r="C827" s="239"/>
      <c r="D827" s="239"/>
      <c r="E827" s="239"/>
      <c r="F827" s="239"/>
      <c r="G827" s="239"/>
      <c r="H827" s="239"/>
    </row>
    <row r="828" ht="15.75" customHeight="1">
      <c r="B828" s="239"/>
      <c r="C828" s="239"/>
      <c r="D828" s="239"/>
      <c r="E828" s="239"/>
      <c r="F828" s="239"/>
      <c r="G828" s="239"/>
      <c r="H828" s="239"/>
    </row>
    <row r="829" ht="15.75" customHeight="1">
      <c r="B829" s="239"/>
      <c r="C829" s="239"/>
      <c r="D829" s="239"/>
      <c r="E829" s="239"/>
      <c r="F829" s="239"/>
      <c r="G829" s="239"/>
      <c r="H829" s="239"/>
    </row>
    <row r="830" ht="15.75" customHeight="1">
      <c r="B830" s="239"/>
      <c r="C830" s="239"/>
      <c r="D830" s="239"/>
      <c r="E830" s="239"/>
      <c r="F830" s="239"/>
      <c r="G830" s="239"/>
      <c r="H830" s="239"/>
    </row>
    <row r="831" ht="15.75" customHeight="1">
      <c r="B831" s="239"/>
      <c r="C831" s="239"/>
      <c r="D831" s="239"/>
      <c r="E831" s="239"/>
      <c r="F831" s="239"/>
      <c r="G831" s="239"/>
      <c r="H831" s="239"/>
    </row>
    <row r="832" ht="15.75" customHeight="1">
      <c r="B832" s="239"/>
      <c r="C832" s="239"/>
      <c r="D832" s="239"/>
      <c r="E832" s="239"/>
      <c r="F832" s="239"/>
      <c r="G832" s="239"/>
      <c r="H832" s="239"/>
    </row>
    <row r="833" ht="15.75" customHeight="1">
      <c r="B833" s="239"/>
      <c r="C833" s="239"/>
      <c r="D833" s="239"/>
      <c r="E833" s="239"/>
      <c r="F833" s="239"/>
      <c r="G833" s="239"/>
      <c r="H833" s="239"/>
    </row>
    <row r="834" ht="15.75" customHeight="1">
      <c r="B834" s="239"/>
      <c r="C834" s="239"/>
      <c r="D834" s="239"/>
      <c r="E834" s="239"/>
      <c r="F834" s="239"/>
      <c r="G834" s="239"/>
      <c r="H834" s="239"/>
    </row>
    <row r="835" ht="15.75" customHeight="1">
      <c r="B835" s="239"/>
      <c r="C835" s="239"/>
      <c r="D835" s="239"/>
      <c r="E835" s="239"/>
      <c r="F835" s="239"/>
      <c r="G835" s="239"/>
      <c r="H835" s="239"/>
    </row>
    <row r="836" ht="15.75" customHeight="1">
      <c r="B836" s="239"/>
      <c r="C836" s="239"/>
      <c r="D836" s="239"/>
      <c r="E836" s="239"/>
      <c r="F836" s="239"/>
      <c r="G836" s="239"/>
      <c r="H836" s="239"/>
    </row>
    <row r="837" ht="15.75" customHeight="1">
      <c r="B837" s="239"/>
      <c r="C837" s="239"/>
      <c r="D837" s="239"/>
      <c r="E837" s="239"/>
      <c r="F837" s="239"/>
      <c r="G837" s="239"/>
      <c r="H837" s="239"/>
    </row>
    <row r="838" ht="15.75" customHeight="1">
      <c r="B838" s="239"/>
      <c r="C838" s="239"/>
      <c r="D838" s="239"/>
      <c r="E838" s="239"/>
      <c r="F838" s="239"/>
      <c r="G838" s="239"/>
      <c r="H838" s="239"/>
    </row>
    <row r="839" ht="15.75" customHeight="1">
      <c r="B839" s="239"/>
      <c r="C839" s="239"/>
      <c r="D839" s="239"/>
      <c r="E839" s="239"/>
      <c r="F839" s="239"/>
      <c r="G839" s="239"/>
      <c r="H839" s="239"/>
    </row>
    <row r="840" ht="15.75" customHeight="1">
      <c r="B840" s="239"/>
      <c r="C840" s="239"/>
      <c r="D840" s="239"/>
      <c r="E840" s="239"/>
      <c r="F840" s="239"/>
      <c r="G840" s="239"/>
      <c r="H840" s="239"/>
    </row>
    <row r="841" ht="15.75" customHeight="1">
      <c r="B841" s="239"/>
      <c r="C841" s="239"/>
      <c r="D841" s="239"/>
      <c r="E841" s="239"/>
      <c r="F841" s="239"/>
      <c r="G841" s="239"/>
      <c r="H841" s="239"/>
    </row>
    <row r="842" ht="15.75" customHeight="1">
      <c r="B842" s="239"/>
      <c r="C842" s="239"/>
      <c r="D842" s="239"/>
      <c r="E842" s="239"/>
      <c r="F842" s="239"/>
      <c r="G842" s="239"/>
      <c r="H842" s="239"/>
    </row>
    <row r="843" ht="15.75" customHeight="1">
      <c r="B843" s="239"/>
      <c r="C843" s="239"/>
      <c r="D843" s="239"/>
      <c r="E843" s="239"/>
      <c r="F843" s="239"/>
      <c r="G843" s="239"/>
      <c r="H843" s="239"/>
    </row>
    <row r="844" ht="15.75" customHeight="1">
      <c r="B844" s="239"/>
      <c r="C844" s="239"/>
      <c r="D844" s="239"/>
      <c r="E844" s="239"/>
      <c r="F844" s="239"/>
      <c r="G844" s="239"/>
      <c r="H844" s="239"/>
    </row>
    <row r="845" ht="15.75" customHeight="1">
      <c r="B845" s="239"/>
      <c r="C845" s="239"/>
      <c r="D845" s="239"/>
      <c r="E845" s="239"/>
      <c r="F845" s="239"/>
      <c r="G845" s="239"/>
      <c r="H845" s="239"/>
    </row>
    <row r="846" ht="15.75" customHeight="1">
      <c r="B846" s="239"/>
      <c r="C846" s="239"/>
      <c r="D846" s="239"/>
      <c r="E846" s="239"/>
      <c r="F846" s="239"/>
      <c r="G846" s="239"/>
      <c r="H846" s="239"/>
    </row>
    <row r="847" ht="15.75" customHeight="1">
      <c r="B847" s="239"/>
      <c r="C847" s="239"/>
      <c r="D847" s="239"/>
      <c r="E847" s="239"/>
      <c r="F847" s="239"/>
      <c r="G847" s="239"/>
      <c r="H847" s="239"/>
    </row>
    <row r="848" ht="15.75" customHeight="1">
      <c r="B848" s="239"/>
      <c r="C848" s="239"/>
      <c r="D848" s="239"/>
      <c r="E848" s="239"/>
      <c r="F848" s="239"/>
      <c r="G848" s="239"/>
      <c r="H848" s="239"/>
    </row>
    <row r="849" ht="15.75" customHeight="1">
      <c r="B849" s="239"/>
      <c r="C849" s="239"/>
      <c r="D849" s="239"/>
      <c r="E849" s="239"/>
      <c r="F849" s="239"/>
      <c r="G849" s="239"/>
      <c r="H849" s="239"/>
    </row>
    <row r="850" ht="15.75" customHeight="1">
      <c r="B850" s="239"/>
      <c r="C850" s="239"/>
      <c r="D850" s="239"/>
      <c r="E850" s="239"/>
      <c r="F850" s="239"/>
      <c r="G850" s="239"/>
      <c r="H850" s="239"/>
    </row>
    <row r="851" ht="15.75" customHeight="1">
      <c r="B851" s="239"/>
      <c r="C851" s="239"/>
      <c r="D851" s="239"/>
      <c r="E851" s="239"/>
      <c r="F851" s="239"/>
      <c r="G851" s="239"/>
      <c r="H851" s="239"/>
    </row>
    <row r="852" ht="15.75" customHeight="1">
      <c r="B852" s="239"/>
      <c r="C852" s="239"/>
      <c r="D852" s="239"/>
      <c r="E852" s="239"/>
      <c r="F852" s="239"/>
      <c r="G852" s="239"/>
      <c r="H852" s="239"/>
    </row>
    <row r="853" ht="15.75" customHeight="1">
      <c r="B853" s="239"/>
      <c r="C853" s="239"/>
      <c r="D853" s="239"/>
      <c r="E853" s="239"/>
      <c r="F853" s="239"/>
      <c r="G853" s="239"/>
      <c r="H853" s="239"/>
    </row>
    <row r="854" ht="15.75" customHeight="1">
      <c r="B854" s="239"/>
      <c r="C854" s="239"/>
      <c r="D854" s="239"/>
      <c r="E854" s="239"/>
      <c r="F854" s="239"/>
      <c r="G854" s="239"/>
      <c r="H854" s="239"/>
    </row>
    <row r="855" ht="15.75" customHeight="1">
      <c r="B855" s="239"/>
      <c r="C855" s="239"/>
      <c r="D855" s="239"/>
      <c r="E855" s="239"/>
      <c r="F855" s="239"/>
      <c r="G855" s="239"/>
      <c r="H855" s="239"/>
    </row>
    <row r="856" ht="15.75" customHeight="1">
      <c r="B856" s="239"/>
      <c r="C856" s="239"/>
      <c r="D856" s="239"/>
      <c r="E856" s="239"/>
      <c r="F856" s="239"/>
      <c r="G856" s="239"/>
      <c r="H856" s="239"/>
    </row>
    <row r="857" ht="15.75" customHeight="1">
      <c r="B857" s="239"/>
      <c r="C857" s="239"/>
      <c r="D857" s="239"/>
      <c r="E857" s="239"/>
      <c r="F857" s="239"/>
      <c r="G857" s="239"/>
      <c r="H857" s="239"/>
    </row>
    <row r="858" ht="15.75" customHeight="1">
      <c r="B858" s="239"/>
      <c r="C858" s="239"/>
      <c r="D858" s="239"/>
      <c r="E858" s="239"/>
      <c r="F858" s="239"/>
      <c r="G858" s="239"/>
      <c r="H858" s="239"/>
    </row>
    <row r="859" ht="15.75" customHeight="1">
      <c r="B859" s="239"/>
      <c r="C859" s="239"/>
      <c r="D859" s="239"/>
      <c r="E859" s="239"/>
      <c r="F859" s="239"/>
      <c r="G859" s="239"/>
      <c r="H859" s="239"/>
    </row>
    <row r="860" ht="15.75" customHeight="1">
      <c r="B860" s="239"/>
      <c r="C860" s="239"/>
      <c r="D860" s="239"/>
      <c r="E860" s="239"/>
      <c r="F860" s="239"/>
      <c r="G860" s="239"/>
      <c r="H860" s="239"/>
    </row>
    <row r="861" ht="15.75" customHeight="1">
      <c r="B861" s="239"/>
      <c r="C861" s="239"/>
      <c r="D861" s="239"/>
      <c r="E861" s="239"/>
      <c r="F861" s="239"/>
      <c r="G861" s="239"/>
      <c r="H861" s="239"/>
    </row>
    <row r="862" ht="15.75" customHeight="1">
      <c r="B862" s="239"/>
      <c r="C862" s="239"/>
      <c r="D862" s="239"/>
      <c r="E862" s="239"/>
      <c r="F862" s="239"/>
      <c r="G862" s="239"/>
      <c r="H862" s="239"/>
    </row>
    <row r="863" ht="15.75" customHeight="1">
      <c r="B863" s="239"/>
      <c r="C863" s="239"/>
      <c r="D863" s="239"/>
      <c r="E863" s="239"/>
      <c r="F863" s="239"/>
      <c r="G863" s="239"/>
      <c r="H863" s="239"/>
    </row>
    <row r="864" ht="15.75" customHeight="1">
      <c r="B864" s="239"/>
      <c r="C864" s="239"/>
      <c r="D864" s="239"/>
      <c r="E864" s="239"/>
      <c r="F864" s="239"/>
      <c r="G864" s="239"/>
      <c r="H864" s="239"/>
    </row>
    <row r="865" ht="15.75" customHeight="1">
      <c r="B865" s="239"/>
      <c r="C865" s="239"/>
      <c r="D865" s="239"/>
      <c r="E865" s="239"/>
      <c r="F865" s="239"/>
      <c r="G865" s="239"/>
      <c r="H865" s="239"/>
    </row>
    <row r="866" ht="15.75" customHeight="1">
      <c r="B866" s="239"/>
      <c r="C866" s="239"/>
      <c r="D866" s="239"/>
      <c r="E866" s="239"/>
      <c r="F866" s="239"/>
      <c r="G866" s="239"/>
      <c r="H866" s="239"/>
    </row>
    <row r="867" ht="15.75" customHeight="1">
      <c r="B867" s="239"/>
      <c r="C867" s="239"/>
      <c r="D867" s="239"/>
      <c r="E867" s="239"/>
      <c r="F867" s="239"/>
      <c r="G867" s="239"/>
      <c r="H867" s="239"/>
    </row>
    <row r="868" ht="15.75" customHeight="1">
      <c r="B868" s="239"/>
      <c r="C868" s="239"/>
      <c r="D868" s="239"/>
      <c r="E868" s="239"/>
      <c r="F868" s="239"/>
      <c r="G868" s="239"/>
      <c r="H868" s="239"/>
    </row>
    <row r="869" ht="15.75" customHeight="1">
      <c r="B869" s="239"/>
      <c r="C869" s="239"/>
      <c r="D869" s="239"/>
      <c r="E869" s="239"/>
      <c r="F869" s="239"/>
      <c r="G869" s="239"/>
      <c r="H869" s="239"/>
    </row>
    <row r="870" ht="15.75" customHeight="1">
      <c r="B870" s="239"/>
      <c r="C870" s="239"/>
      <c r="D870" s="239"/>
      <c r="E870" s="239"/>
      <c r="F870" s="239"/>
      <c r="G870" s="239"/>
      <c r="H870" s="239"/>
    </row>
    <row r="871" ht="15.75" customHeight="1">
      <c r="B871" s="239"/>
      <c r="C871" s="239"/>
      <c r="D871" s="239"/>
      <c r="E871" s="239"/>
      <c r="F871" s="239"/>
      <c r="G871" s="239"/>
      <c r="H871" s="239"/>
    </row>
    <row r="872" ht="15.75" customHeight="1">
      <c r="B872" s="239"/>
      <c r="C872" s="239"/>
      <c r="D872" s="239"/>
      <c r="E872" s="239"/>
      <c r="F872" s="239"/>
      <c r="G872" s="239"/>
      <c r="H872" s="239"/>
    </row>
    <row r="873" ht="15.75" customHeight="1">
      <c r="B873" s="239"/>
      <c r="C873" s="239"/>
      <c r="D873" s="239"/>
      <c r="E873" s="239"/>
      <c r="F873" s="239"/>
      <c r="G873" s="239"/>
      <c r="H873" s="239"/>
    </row>
    <row r="874" ht="15.75" customHeight="1">
      <c r="B874" s="239"/>
      <c r="C874" s="239"/>
      <c r="D874" s="239"/>
      <c r="E874" s="239"/>
      <c r="F874" s="239"/>
      <c r="G874" s="239"/>
      <c r="H874" s="239"/>
    </row>
    <row r="875" ht="15.75" customHeight="1">
      <c r="B875" s="239"/>
      <c r="C875" s="239"/>
      <c r="D875" s="239"/>
      <c r="E875" s="239"/>
      <c r="F875" s="239"/>
      <c r="G875" s="239"/>
      <c r="H875" s="239"/>
    </row>
    <row r="876" ht="15.75" customHeight="1">
      <c r="B876" s="239"/>
      <c r="C876" s="239"/>
      <c r="D876" s="239"/>
      <c r="E876" s="239"/>
      <c r="F876" s="239"/>
      <c r="G876" s="239"/>
      <c r="H876" s="239"/>
    </row>
    <row r="877" ht="15.75" customHeight="1">
      <c r="B877" s="239"/>
      <c r="C877" s="239"/>
      <c r="D877" s="239"/>
      <c r="E877" s="239"/>
      <c r="F877" s="239"/>
      <c r="G877" s="239"/>
      <c r="H877" s="239"/>
    </row>
    <row r="878" ht="15.75" customHeight="1">
      <c r="B878" s="239"/>
      <c r="C878" s="239"/>
      <c r="D878" s="239"/>
      <c r="E878" s="239"/>
      <c r="F878" s="239"/>
      <c r="G878" s="239"/>
      <c r="H878" s="239"/>
    </row>
    <row r="879" ht="15.75" customHeight="1">
      <c r="B879" s="239"/>
      <c r="C879" s="239"/>
      <c r="D879" s="239"/>
      <c r="E879" s="239"/>
      <c r="F879" s="239"/>
      <c r="G879" s="239"/>
      <c r="H879" s="239"/>
    </row>
    <row r="880" ht="15.75" customHeight="1">
      <c r="B880" s="239"/>
      <c r="C880" s="239"/>
      <c r="D880" s="239"/>
      <c r="E880" s="239"/>
      <c r="F880" s="239"/>
      <c r="G880" s="239"/>
      <c r="H880" s="239"/>
    </row>
    <row r="881" ht="15.75" customHeight="1">
      <c r="B881" s="239"/>
      <c r="C881" s="239"/>
      <c r="D881" s="239"/>
      <c r="E881" s="239"/>
      <c r="F881" s="239"/>
      <c r="G881" s="239"/>
      <c r="H881" s="239"/>
    </row>
    <row r="882" ht="15.75" customHeight="1">
      <c r="B882" s="239"/>
      <c r="C882" s="239"/>
      <c r="D882" s="239"/>
      <c r="E882" s="239"/>
      <c r="F882" s="239"/>
      <c r="G882" s="239"/>
      <c r="H882" s="239"/>
    </row>
    <row r="883" ht="15.75" customHeight="1">
      <c r="B883" s="239"/>
      <c r="C883" s="239"/>
      <c r="D883" s="239"/>
      <c r="E883" s="239"/>
      <c r="F883" s="239"/>
      <c r="G883" s="239"/>
      <c r="H883" s="239"/>
    </row>
    <row r="884" ht="15.75" customHeight="1">
      <c r="B884" s="239"/>
      <c r="C884" s="239"/>
      <c r="D884" s="239"/>
      <c r="E884" s="239"/>
      <c r="F884" s="239"/>
      <c r="G884" s="239"/>
      <c r="H884" s="239"/>
    </row>
    <row r="885" ht="15.75" customHeight="1">
      <c r="B885" s="239"/>
      <c r="C885" s="239"/>
      <c r="D885" s="239"/>
      <c r="E885" s="239"/>
      <c r="F885" s="239"/>
      <c r="G885" s="239"/>
      <c r="H885" s="239"/>
    </row>
    <row r="886" ht="15.75" customHeight="1">
      <c r="B886" s="239"/>
      <c r="C886" s="239"/>
      <c r="D886" s="239"/>
      <c r="E886" s="239"/>
      <c r="F886" s="239"/>
      <c r="G886" s="239"/>
      <c r="H886" s="239"/>
    </row>
    <row r="887" ht="15.75" customHeight="1">
      <c r="B887" s="239"/>
      <c r="C887" s="239"/>
      <c r="D887" s="239"/>
      <c r="E887" s="239"/>
      <c r="F887" s="239"/>
      <c r="G887" s="239"/>
      <c r="H887" s="239"/>
    </row>
    <row r="888" ht="15.75" customHeight="1">
      <c r="B888" s="239"/>
      <c r="C888" s="239"/>
      <c r="D888" s="239"/>
      <c r="E888" s="239"/>
      <c r="F888" s="239"/>
      <c r="G888" s="239"/>
      <c r="H888" s="239"/>
    </row>
    <row r="889" ht="15.75" customHeight="1">
      <c r="B889" s="239"/>
      <c r="C889" s="239"/>
      <c r="D889" s="239"/>
      <c r="E889" s="239"/>
      <c r="F889" s="239"/>
      <c r="G889" s="239"/>
      <c r="H889" s="239"/>
    </row>
    <row r="890" ht="15.75" customHeight="1">
      <c r="B890" s="239"/>
      <c r="C890" s="239"/>
      <c r="D890" s="239"/>
      <c r="E890" s="239"/>
      <c r="F890" s="239"/>
      <c r="G890" s="239"/>
      <c r="H890" s="239"/>
    </row>
    <row r="891" ht="15.75" customHeight="1">
      <c r="B891" s="239"/>
      <c r="C891" s="239"/>
      <c r="D891" s="239"/>
      <c r="E891" s="239"/>
      <c r="F891" s="239"/>
      <c r="G891" s="239"/>
      <c r="H891" s="239"/>
    </row>
    <row r="892" ht="15.75" customHeight="1">
      <c r="B892" s="239"/>
      <c r="C892" s="239"/>
      <c r="D892" s="239"/>
      <c r="E892" s="239"/>
      <c r="F892" s="239"/>
      <c r="G892" s="239"/>
      <c r="H892" s="239"/>
    </row>
    <row r="893" ht="15.75" customHeight="1">
      <c r="B893" s="239"/>
      <c r="C893" s="239"/>
      <c r="D893" s="239"/>
      <c r="E893" s="239"/>
      <c r="F893" s="239"/>
      <c r="G893" s="239"/>
      <c r="H893" s="239"/>
    </row>
    <row r="894" ht="15.75" customHeight="1">
      <c r="B894" s="239"/>
      <c r="C894" s="239"/>
      <c r="D894" s="239"/>
      <c r="E894" s="239"/>
      <c r="F894" s="239"/>
      <c r="G894" s="239"/>
      <c r="H894" s="239"/>
    </row>
    <row r="895" ht="15.75" customHeight="1">
      <c r="B895" s="239"/>
      <c r="C895" s="239"/>
      <c r="D895" s="239"/>
      <c r="E895" s="239"/>
      <c r="F895" s="239"/>
      <c r="G895" s="239"/>
      <c r="H895" s="239"/>
    </row>
    <row r="896" ht="15.75" customHeight="1">
      <c r="B896" s="239"/>
      <c r="C896" s="239"/>
      <c r="D896" s="239"/>
      <c r="E896" s="239"/>
      <c r="F896" s="239"/>
      <c r="G896" s="239"/>
      <c r="H896" s="239"/>
    </row>
    <row r="897" ht="15.75" customHeight="1">
      <c r="B897" s="239"/>
      <c r="C897" s="239"/>
      <c r="D897" s="239"/>
      <c r="E897" s="239"/>
      <c r="F897" s="239"/>
      <c r="G897" s="239"/>
      <c r="H897" s="239"/>
    </row>
    <row r="898" ht="15.75" customHeight="1">
      <c r="B898" s="239"/>
      <c r="C898" s="239"/>
      <c r="D898" s="239"/>
      <c r="E898" s="239"/>
      <c r="F898" s="239"/>
      <c r="G898" s="239"/>
      <c r="H898" s="239"/>
    </row>
    <row r="899" ht="15.75" customHeight="1">
      <c r="B899" s="239"/>
      <c r="C899" s="239"/>
      <c r="D899" s="239"/>
      <c r="E899" s="239"/>
      <c r="F899" s="239"/>
      <c r="G899" s="239"/>
      <c r="H899" s="239"/>
    </row>
    <row r="900" ht="15.75" customHeight="1">
      <c r="B900" s="239"/>
      <c r="C900" s="239"/>
      <c r="D900" s="239"/>
      <c r="E900" s="239"/>
      <c r="F900" s="239"/>
      <c r="G900" s="239"/>
      <c r="H900" s="239"/>
    </row>
    <row r="901" ht="15.75" customHeight="1">
      <c r="B901" s="239"/>
      <c r="C901" s="239"/>
      <c r="D901" s="239"/>
      <c r="E901" s="239"/>
      <c r="F901" s="239"/>
      <c r="G901" s="239"/>
      <c r="H901" s="239"/>
    </row>
    <row r="902" ht="15.75" customHeight="1">
      <c r="B902" s="239"/>
      <c r="C902" s="239"/>
      <c r="D902" s="239"/>
      <c r="E902" s="239"/>
      <c r="F902" s="239"/>
      <c r="G902" s="239"/>
      <c r="H902" s="239"/>
    </row>
    <row r="903" ht="15.75" customHeight="1">
      <c r="B903" s="239"/>
      <c r="C903" s="239"/>
      <c r="D903" s="239"/>
      <c r="E903" s="239"/>
      <c r="F903" s="239"/>
      <c r="G903" s="239"/>
      <c r="H903" s="239"/>
    </row>
    <row r="904" ht="15.75" customHeight="1">
      <c r="B904" s="239"/>
      <c r="C904" s="239"/>
      <c r="D904" s="239"/>
      <c r="E904" s="239"/>
      <c r="F904" s="239"/>
      <c r="G904" s="239"/>
      <c r="H904" s="239"/>
    </row>
    <row r="905" ht="15.75" customHeight="1">
      <c r="B905" s="239"/>
      <c r="C905" s="239"/>
      <c r="D905" s="239"/>
      <c r="E905" s="239"/>
      <c r="F905" s="239"/>
      <c r="G905" s="239"/>
      <c r="H905" s="239"/>
    </row>
    <row r="906" ht="15.75" customHeight="1">
      <c r="B906" s="239"/>
      <c r="C906" s="239"/>
      <c r="D906" s="239"/>
      <c r="E906" s="239"/>
      <c r="F906" s="239"/>
      <c r="G906" s="239"/>
      <c r="H906" s="239"/>
    </row>
    <row r="907" ht="15.75" customHeight="1">
      <c r="B907" s="239"/>
      <c r="C907" s="239"/>
      <c r="D907" s="239"/>
      <c r="E907" s="239"/>
      <c r="F907" s="239"/>
      <c r="G907" s="239"/>
      <c r="H907" s="239"/>
    </row>
    <row r="908" ht="15.75" customHeight="1">
      <c r="B908" s="239"/>
      <c r="C908" s="239"/>
      <c r="D908" s="239"/>
      <c r="E908" s="239"/>
      <c r="F908" s="239"/>
      <c r="G908" s="239"/>
      <c r="H908" s="239"/>
    </row>
    <row r="909" ht="15.75" customHeight="1">
      <c r="B909" s="239"/>
      <c r="C909" s="239"/>
      <c r="D909" s="239"/>
      <c r="E909" s="239"/>
      <c r="F909" s="239"/>
      <c r="G909" s="239"/>
      <c r="H909" s="239"/>
    </row>
    <row r="910" ht="15.75" customHeight="1">
      <c r="B910" s="239"/>
      <c r="C910" s="239"/>
      <c r="D910" s="239"/>
      <c r="E910" s="239"/>
      <c r="F910" s="239"/>
      <c r="G910" s="239"/>
      <c r="H910" s="239"/>
    </row>
    <row r="911" ht="15.75" customHeight="1">
      <c r="B911" s="239"/>
      <c r="C911" s="239"/>
      <c r="D911" s="239"/>
      <c r="E911" s="239"/>
      <c r="F911" s="239"/>
      <c r="G911" s="239"/>
      <c r="H911" s="239"/>
    </row>
    <row r="912" ht="15.75" customHeight="1">
      <c r="B912" s="239"/>
      <c r="C912" s="239"/>
      <c r="D912" s="239"/>
      <c r="E912" s="239"/>
      <c r="F912" s="239"/>
      <c r="G912" s="239"/>
      <c r="H912" s="239"/>
    </row>
    <row r="913" ht="15.75" customHeight="1">
      <c r="B913" s="239"/>
      <c r="C913" s="239"/>
      <c r="D913" s="239"/>
      <c r="E913" s="239"/>
      <c r="F913" s="239"/>
      <c r="G913" s="239"/>
      <c r="H913" s="239"/>
    </row>
    <row r="914" ht="15.75" customHeight="1">
      <c r="B914" s="239"/>
      <c r="C914" s="239"/>
      <c r="D914" s="239"/>
      <c r="E914" s="239"/>
      <c r="F914" s="239"/>
      <c r="G914" s="239"/>
      <c r="H914" s="239"/>
    </row>
    <row r="915" ht="15.75" customHeight="1">
      <c r="B915" s="239"/>
      <c r="C915" s="239"/>
      <c r="D915" s="239"/>
      <c r="E915" s="239"/>
      <c r="F915" s="239"/>
      <c r="G915" s="239"/>
      <c r="H915" s="239"/>
    </row>
    <row r="916" ht="15.75" customHeight="1">
      <c r="B916" s="239"/>
      <c r="C916" s="239"/>
      <c r="D916" s="239"/>
      <c r="E916" s="239"/>
      <c r="F916" s="239"/>
      <c r="G916" s="239"/>
      <c r="H916" s="239"/>
    </row>
    <row r="917" ht="15.75" customHeight="1">
      <c r="B917" s="239"/>
      <c r="C917" s="239"/>
      <c r="D917" s="239"/>
      <c r="E917" s="239"/>
      <c r="F917" s="239"/>
      <c r="G917" s="239"/>
      <c r="H917" s="239"/>
    </row>
    <row r="918" ht="15.75" customHeight="1">
      <c r="B918" s="239"/>
      <c r="C918" s="239"/>
      <c r="D918" s="239"/>
      <c r="E918" s="239"/>
      <c r="F918" s="239"/>
      <c r="G918" s="239"/>
      <c r="H918" s="239"/>
    </row>
    <row r="919" ht="15.75" customHeight="1">
      <c r="B919" s="239"/>
      <c r="C919" s="239"/>
      <c r="D919" s="239"/>
      <c r="E919" s="239"/>
      <c r="F919" s="239"/>
      <c r="G919" s="239"/>
      <c r="H919" s="239"/>
    </row>
    <row r="920" ht="15.75" customHeight="1">
      <c r="B920" s="239"/>
      <c r="C920" s="239"/>
      <c r="D920" s="239"/>
      <c r="E920" s="239"/>
      <c r="F920" s="239"/>
      <c r="G920" s="239"/>
      <c r="H920" s="239"/>
    </row>
    <row r="921" ht="15.75" customHeight="1">
      <c r="B921" s="239"/>
      <c r="C921" s="239"/>
      <c r="D921" s="239"/>
      <c r="E921" s="239"/>
      <c r="F921" s="239"/>
      <c r="G921" s="239"/>
      <c r="H921" s="239"/>
    </row>
    <row r="922" ht="15.75" customHeight="1">
      <c r="B922" s="239"/>
      <c r="C922" s="239"/>
      <c r="D922" s="239"/>
      <c r="E922" s="239"/>
      <c r="F922" s="239"/>
      <c r="G922" s="239"/>
      <c r="H922" s="239"/>
    </row>
    <row r="923" ht="15.75" customHeight="1">
      <c r="B923" s="239"/>
      <c r="C923" s="239"/>
      <c r="D923" s="239"/>
      <c r="E923" s="239"/>
      <c r="F923" s="239"/>
      <c r="G923" s="239"/>
      <c r="H923" s="239"/>
    </row>
    <row r="924" ht="15.75" customHeight="1">
      <c r="B924" s="239"/>
      <c r="C924" s="239"/>
      <c r="D924" s="239"/>
      <c r="E924" s="239"/>
      <c r="F924" s="239"/>
      <c r="G924" s="239"/>
      <c r="H924" s="239"/>
    </row>
    <row r="925" ht="15.75" customHeight="1">
      <c r="B925" s="239"/>
      <c r="C925" s="239"/>
      <c r="D925" s="239"/>
      <c r="E925" s="239"/>
      <c r="F925" s="239"/>
      <c r="G925" s="239"/>
      <c r="H925" s="239"/>
    </row>
    <row r="926" ht="15.75" customHeight="1">
      <c r="B926" s="239"/>
      <c r="C926" s="239"/>
      <c r="D926" s="239"/>
      <c r="E926" s="239"/>
      <c r="F926" s="239"/>
      <c r="G926" s="239"/>
      <c r="H926" s="239"/>
    </row>
    <row r="927" ht="15.75" customHeight="1">
      <c r="B927" s="239"/>
      <c r="C927" s="239"/>
      <c r="D927" s="239"/>
      <c r="E927" s="239"/>
      <c r="F927" s="239"/>
      <c r="G927" s="239"/>
      <c r="H927" s="239"/>
    </row>
    <row r="928" ht="15.75" customHeight="1">
      <c r="B928" s="239"/>
      <c r="C928" s="239"/>
      <c r="D928" s="239"/>
      <c r="E928" s="239"/>
      <c r="F928" s="239"/>
      <c r="G928" s="239"/>
      <c r="H928" s="239"/>
    </row>
    <row r="929" ht="15.75" customHeight="1">
      <c r="B929" s="239"/>
      <c r="C929" s="239"/>
      <c r="D929" s="239"/>
      <c r="E929" s="239"/>
      <c r="F929" s="239"/>
      <c r="G929" s="239"/>
      <c r="H929" s="239"/>
    </row>
    <row r="930" ht="15.75" customHeight="1">
      <c r="B930" s="239"/>
      <c r="C930" s="239"/>
      <c r="D930" s="239"/>
      <c r="E930" s="239"/>
      <c r="F930" s="239"/>
      <c r="G930" s="239"/>
      <c r="H930" s="239"/>
    </row>
    <row r="931" ht="15.75" customHeight="1">
      <c r="B931" s="239"/>
      <c r="C931" s="239"/>
      <c r="D931" s="239"/>
      <c r="E931" s="239"/>
      <c r="F931" s="239"/>
      <c r="G931" s="239"/>
      <c r="H931" s="239"/>
    </row>
    <row r="932" ht="15.75" customHeight="1">
      <c r="B932" s="239"/>
      <c r="C932" s="239"/>
      <c r="D932" s="239"/>
      <c r="E932" s="239"/>
      <c r="F932" s="239"/>
      <c r="G932" s="239"/>
      <c r="H932" s="239"/>
    </row>
    <row r="933" ht="15.75" customHeight="1">
      <c r="B933" s="239"/>
      <c r="C933" s="239"/>
      <c r="D933" s="239"/>
      <c r="E933" s="239"/>
      <c r="F933" s="239"/>
      <c r="G933" s="239"/>
      <c r="H933" s="239"/>
    </row>
    <row r="934" ht="15.75" customHeight="1">
      <c r="B934" s="239"/>
      <c r="C934" s="239"/>
      <c r="D934" s="239"/>
      <c r="E934" s="239"/>
      <c r="F934" s="239"/>
      <c r="G934" s="239"/>
      <c r="H934" s="239"/>
    </row>
    <row r="935" ht="15.75" customHeight="1">
      <c r="B935" s="239"/>
      <c r="C935" s="239"/>
      <c r="D935" s="239"/>
      <c r="E935" s="239"/>
      <c r="F935" s="239"/>
      <c r="G935" s="239"/>
      <c r="H935" s="239"/>
    </row>
    <row r="936" ht="15.75" customHeight="1">
      <c r="B936" s="239"/>
      <c r="C936" s="239"/>
      <c r="D936" s="239"/>
      <c r="E936" s="239"/>
      <c r="F936" s="239"/>
      <c r="G936" s="239"/>
      <c r="H936" s="239"/>
    </row>
    <row r="937" ht="15.75" customHeight="1">
      <c r="B937" s="239"/>
      <c r="C937" s="239"/>
      <c r="D937" s="239"/>
      <c r="E937" s="239"/>
      <c r="F937" s="239"/>
      <c r="G937" s="239"/>
      <c r="H937" s="239"/>
    </row>
    <row r="938" ht="15.75" customHeight="1">
      <c r="B938" s="239"/>
      <c r="C938" s="239"/>
      <c r="D938" s="239"/>
      <c r="E938" s="239"/>
      <c r="F938" s="239"/>
      <c r="G938" s="239"/>
      <c r="H938" s="239"/>
    </row>
    <row r="939" ht="15.75" customHeight="1">
      <c r="B939" s="239"/>
      <c r="C939" s="239"/>
      <c r="D939" s="239"/>
      <c r="E939" s="239"/>
      <c r="F939" s="239"/>
      <c r="G939" s="239"/>
      <c r="H939" s="239"/>
    </row>
    <row r="940" ht="15.75" customHeight="1">
      <c r="B940" s="239"/>
      <c r="C940" s="239"/>
      <c r="D940" s="239"/>
      <c r="E940" s="239"/>
      <c r="F940" s="239"/>
      <c r="G940" s="239"/>
      <c r="H940" s="239"/>
    </row>
    <row r="941" ht="15.75" customHeight="1">
      <c r="B941" s="239"/>
      <c r="C941" s="239"/>
      <c r="D941" s="239"/>
      <c r="E941" s="239"/>
      <c r="F941" s="239"/>
      <c r="G941" s="239"/>
      <c r="H941" s="239"/>
    </row>
    <row r="942" ht="15.75" customHeight="1">
      <c r="B942" s="239"/>
      <c r="C942" s="239"/>
      <c r="D942" s="239"/>
      <c r="E942" s="239"/>
      <c r="F942" s="239"/>
      <c r="G942" s="239"/>
      <c r="H942" s="239"/>
    </row>
    <row r="943" ht="15.75" customHeight="1">
      <c r="B943" s="239"/>
      <c r="C943" s="239"/>
      <c r="D943" s="239"/>
      <c r="E943" s="239"/>
      <c r="F943" s="239"/>
      <c r="G943" s="239"/>
      <c r="H943" s="239"/>
    </row>
    <row r="944" ht="15.75" customHeight="1">
      <c r="B944" s="239"/>
      <c r="C944" s="239"/>
      <c r="D944" s="239"/>
      <c r="E944" s="239"/>
      <c r="F944" s="239"/>
      <c r="G944" s="239"/>
      <c r="H944" s="239"/>
    </row>
    <row r="945" ht="15.75" customHeight="1">
      <c r="B945" s="239"/>
      <c r="C945" s="239"/>
      <c r="D945" s="239"/>
      <c r="E945" s="239"/>
      <c r="F945" s="239"/>
      <c r="G945" s="239"/>
      <c r="H945" s="239"/>
    </row>
    <row r="946" ht="15.75" customHeight="1">
      <c r="B946" s="239"/>
      <c r="C946" s="239"/>
      <c r="D946" s="239"/>
      <c r="E946" s="239"/>
      <c r="F946" s="239"/>
      <c r="G946" s="239"/>
      <c r="H946" s="239"/>
    </row>
    <row r="947" ht="15.75" customHeight="1">
      <c r="B947" s="239"/>
      <c r="C947" s="239"/>
      <c r="D947" s="239"/>
      <c r="E947" s="239"/>
      <c r="F947" s="239"/>
      <c r="G947" s="239"/>
      <c r="H947" s="239"/>
    </row>
    <row r="948" ht="15.75" customHeight="1">
      <c r="B948" s="239"/>
      <c r="C948" s="239"/>
      <c r="D948" s="239"/>
      <c r="E948" s="239"/>
      <c r="F948" s="239"/>
      <c r="G948" s="239"/>
      <c r="H948" s="239"/>
    </row>
    <row r="949" ht="15.75" customHeight="1">
      <c r="B949" s="239"/>
      <c r="C949" s="239"/>
      <c r="D949" s="239"/>
      <c r="E949" s="239"/>
      <c r="F949" s="239"/>
      <c r="G949" s="239"/>
      <c r="H949" s="239"/>
    </row>
    <row r="950" ht="15.75" customHeight="1">
      <c r="B950" s="239"/>
      <c r="C950" s="239"/>
      <c r="D950" s="239"/>
      <c r="E950" s="239"/>
      <c r="F950" s="239"/>
      <c r="G950" s="239"/>
      <c r="H950" s="239"/>
    </row>
    <row r="951" ht="15.75" customHeight="1">
      <c r="B951" s="239"/>
      <c r="C951" s="239"/>
      <c r="D951" s="239"/>
      <c r="E951" s="239"/>
      <c r="F951" s="239"/>
      <c r="G951" s="239"/>
      <c r="H951" s="239"/>
    </row>
    <row r="952" ht="15.75" customHeight="1">
      <c r="B952" s="239"/>
      <c r="C952" s="239"/>
      <c r="D952" s="239"/>
      <c r="E952" s="239"/>
      <c r="F952" s="239"/>
      <c r="G952" s="239"/>
      <c r="H952" s="239"/>
    </row>
    <row r="953" ht="15.75" customHeight="1">
      <c r="B953" s="239"/>
      <c r="C953" s="239"/>
      <c r="D953" s="239"/>
      <c r="E953" s="239"/>
      <c r="F953" s="239"/>
      <c r="G953" s="239"/>
      <c r="H953" s="239"/>
    </row>
    <row r="954" ht="15.75" customHeight="1">
      <c r="B954" s="239"/>
      <c r="C954" s="239"/>
      <c r="D954" s="239"/>
      <c r="E954" s="239"/>
      <c r="F954" s="239"/>
      <c r="G954" s="239"/>
      <c r="H954" s="239"/>
    </row>
    <row r="955" ht="15.75" customHeight="1">
      <c r="B955" s="239"/>
      <c r="C955" s="239"/>
      <c r="D955" s="239"/>
      <c r="E955" s="239"/>
      <c r="F955" s="239"/>
      <c r="G955" s="239"/>
      <c r="H955" s="239"/>
    </row>
    <row r="956" ht="15.75" customHeight="1">
      <c r="B956" s="239"/>
      <c r="C956" s="239"/>
      <c r="D956" s="239"/>
      <c r="E956" s="239"/>
      <c r="F956" s="239"/>
      <c r="G956" s="239"/>
      <c r="H956" s="239"/>
    </row>
    <row r="957" ht="15.75" customHeight="1">
      <c r="B957" s="239"/>
      <c r="C957" s="239"/>
      <c r="D957" s="239"/>
      <c r="E957" s="239"/>
      <c r="F957" s="239"/>
      <c r="G957" s="239"/>
      <c r="H957" s="239"/>
    </row>
    <row r="958" ht="15.75" customHeight="1">
      <c r="B958" s="239"/>
      <c r="C958" s="239"/>
      <c r="D958" s="239"/>
      <c r="E958" s="239"/>
      <c r="F958" s="239"/>
      <c r="G958" s="239"/>
      <c r="H958" s="239"/>
    </row>
    <row r="959" ht="15.75" customHeight="1">
      <c r="B959" s="239"/>
      <c r="C959" s="239"/>
      <c r="D959" s="239"/>
      <c r="E959" s="239"/>
      <c r="F959" s="239"/>
      <c r="G959" s="239"/>
      <c r="H959" s="239"/>
    </row>
    <row r="960" ht="15.75" customHeight="1">
      <c r="B960" s="239"/>
      <c r="C960" s="239"/>
      <c r="D960" s="239"/>
      <c r="E960" s="239"/>
      <c r="F960" s="239"/>
      <c r="G960" s="239"/>
      <c r="H960" s="239"/>
    </row>
    <row r="961" ht="15.75" customHeight="1">
      <c r="B961" s="239"/>
      <c r="C961" s="239"/>
      <c r="D961" s="239"/>
      <c r="E961" s="239"/>
      <c r="F961" s="239"/>
      <c r="G961" s="239"/>
      <c r="H961" s="239"/>
    </row>
    <row r="962" ht="15.75" customHeight="1">
      <c r="B962" s="239"/>
      <c r="C962" s="239"/>
      <c r="D962" s="239"/>
      <c r="E962" s="239"/>
      <c r="F962" s="239"/>
      <c r="G962" s="239"/>
      <c r="H962" s="239"/>
    </row>
    <row r="963" ht="15.75" customHeight="1">
      <c r="B963" s="239"/>
      <c r="C963" s="239"/>
      <c r="D963" s="239"/>
      <c r="E963" s="239"/>
      <c r="F963" s="239"/>
      <c r="G963" s="239"/>
      <c r="H963" s="239"/>
    </row>
    <row r="964" ht="15.75" customHeight="1">
      <c r="B964" s="239"/>
      <c r="C964" s="239"/>
      <c r="D964" s="239"/>
      <c r="E964" s="239"/>
      <c r="F964" s="239"/>
      <c r="G964" s="239"/>
      <c r="H964" s="239"/>
    </row>
    <row r="965" ht="15.75" customHeight="1">
      <c r="B965" s="239"/>
      <c r="C965" s="239"/>
      <c r="D965" s="239"/>
      <c r="E965" s="239"/>
      <c r="F965" s="239"/>
      <c r="G965" s="239"/>
      <c r="H965" s="239"/>
    </row>
    <row r="966" ht="15.75" customHeight="1">
      <c r="B966" s="239"/>
      <c r="C966" s="239"/>
      <c r="D966" s="239"/>
      <c r="E966" s="239"/>
      <c r="F966" s="239"/>
      <c r="G966" s="239"/>
      <c r="H966" s="239"/>
    </row>
    <row r="967" ht="15.75" customHeight="1">
      <c r="B967" s="239"/>
      <c r="C967" s="239"/>
      <c r="D967" s="239"/>
      <c r="E967" s="239"/>
      <c r="F967" s="239"/>
      <c r="G967" s="239"/>
      <c r="H967" s="239"/>
    </row>
    <row r="968" ht="15.75" customHeight="1">
      <c r="B968" s="239"/>
      <c r="C968" s="239"/>
      <c r="D968" s="239"/>
      <c r="E968" s="239"/>
      <c r="F968" s="239"/>
      <c r="G968" s="239"/>
      <c r="H968" s="239"/>
    </row>
    <row r="969" ht="15.75" customHeight="1">
      <c r="B969" s="239"/>
      <c r="C969" s="239"/>
      <c r="D969" s="239"/>
      <c r="E969" s="239"/>
      <c r="F969" s="239"/>
      <c r="G969" s="239"/>
      <c r="H969" s="239"/>
    </row>
    <row r="970" ht="15.75" customHeight="1">
      <c r="B970" s="239"/>
      <c r="C970" s="239"/>
      <c r="D970" s="239"/>
      <c r="E970" s="239"/>
      <c r="F970" s="239"/>
      <c r="G970" s="239"/>
      <c r="H970" s="239"/>
    </row>
    <row r="971" ht="15.75" customHeight="1">
      <c r="B971" s="239"/>
      <c r="C971" s="239"/>
      <c r="D971" s="239"/>
      <c r="E971" s="239"/>
      <c r="F971" s="239"/>
      <c r="G971" s="239"/>
      <c r="H971" s="239"/>
    </row>
    <row r="972" ht="15.75" customHeight="1">
      <c r="B972" s="239"/>
      <c r="C972" s="239"/>
      <c r="D972" s="239"/>
      <c r="E972" s="239"/>
      <c r="F972" s="239"/>
      <c r="G972" s="239"/>
      <c r="H972" s="239"/>
    </row>
    <row r="973" ht="15.75" customHeight="1">
      <c r="B973" s="239"/>
      <c r="C973" s="239"/>
      <c r="D973" s="239"/>
      <c r="E973" s="239"/>
      <c r="F973" s="239"/>
      <c r="G973" s="239"/>
      <c r="H973" s="239"/>
    </row>
    <row r="974" ht="15.75" customHeight="1">
      <c r="B974" s="239"/>
      <c r="C974" s="239"/>
      <c r="D974" s="239"/>
      <c r="E974" s="239"/>
      <c r="F974" s="239"/>
      <c r="G974" s="239"/>
      <c r="H974" s="239"/>
    </row>
    <row r="975" ht="15.75" customHeight="1">
      <c r="B975" s="239"/>
      <c r="C975" s="239"/>
      <c r="D975" s="239"/>
      <c r="E975" s="239"/>
      <c r="F975" s="239"/>
      <c r="G975" s="239"/>
      <c r="H975" s="239"/>
    </row>
    <row r="976" ht="15.75" customHeight="1">
      <c r="B976" s="239"/>
      <c r="C976" s="239"/>
      <c r="D976" s="239"/>
      <c r="E976" s="239"/>
      <c r="F976" s="239"/>
      <c r="G976" s="239"/>
      <c r="H976" s="239"/>
    </row>
    <row r="977" ht="15.75" customHeight="1">
      <c r="B977" s="239"/>
      <c r="C977" s="239"/>
      <c r="D977" s="239"/>
      <c r="E977" s="239"/>
      <c r="F977" s="239"/>
      <c r="G977" s="239"/>
      <c r="H977" s="239"/>
    </row>
    <row r="978" ht="15.75" customHeight="1">
      <c r="B978" s="239"/>
      <c r="C978" s="239"/>
      <c r="D978" s="239"/>
      <c r="E978" s="239"/>
      <c r="F978" s="239"/>
      <c r="G978" s="239"/>
      <c r="H978" s="239"/>
    </row>
    <row r="979" ht="15.75" customHeight="1">
      <c r="B979" s="239"/>
      <c r="C979" s="239"/>
      <c r="D979" s="239"/>
      <c r="E979" s="239"/>
      <c r="F979" s="239"/>
      <c r="G979" s="239"/>
      <c r="H979" s="239"/>
    </row>
    <row r="980" ht="15.75" customHeight="1">
      <c r="B980" s="239"/>
      <c r="C980" s="239"/>
      <c r="D980" s="239"/>
      <c r="E980" s="239"/>
      <c r="F980" s="239"/>
      <c r="G980" s="239"/>
      <c r="H980" s="239"/>
    </row>
    <row r="981" ht="15.75" customHeight="1">
      <c r="B981" s="239"/>
      <c r="C981" s="239"/>
      <c r="D981" s="239"/>
      <c r="E981" s="239"/>
      <c r="F981" s="239"/>
      <c r="G981" s="239"/>
      <c r="H981" s="239"/>
    </row>
    <row r="982" ht="15.75" customHeight="1">
      <c r="B982" s="239"/>
      <c r="C982" s="239"/>
      <c r="D982" s="239"/>
      <c r="E982" s="239"/>
      <c r="F982" s="239"/>
      <c r="G982" s="239"/>
      <c r="H982" s="239"/>
    </row>
    <row r="983" ht="15.75" customHeight="1">
      <c r="B983" s="239"/>
      <c r="C983" s="239"/>
      <c r="D983" s="239"/>
      <c r="E983" s="239"/>
      <c r="F983" s="239"/>
      <c r="G983" s="239"/>
      <c r="H983" s="239"/>
    </row>
    <row r="984" ht="15.75" customHeight="1">
      <c r="B984" s="239"/>
      <c r="C984" s="239"/>
      <c r="D984" s="239"/>
      <c r="E984" s="239"/>
      <c r="F984" s="239"/>
      <c r="G984" s="239"/>
      <c r="H984" s="239"/>
    </row>
    <row r="985" ht="15.75" customHeight="1">
      <c r="B985" s="239"/>
      <c r="C985" s="239"/>
      <c r="D985" s="239"/>
      <c r="E985" s="239"/>
      <c r="F985" s="239"/>
      <c r="G985" s="239"/>
      <c r="H985" s="239"/>
    </row>
    <row r="986" ht="15.75" customHeight="1">
      <c r="B986" s="239"/>
      <c r="C986" s="239"/>
      <c r="D986" s="239"/>
      <c r="E986" s="239"/>
      <c r="F986" s="239"/>
      <c r="G986" s="239"/>
      <c r="H986" s="239"/>
    </row>
    <row r="987" ht="15.75" customHeight="1">
      <c r="B987" s="239"/>
      <c r="C987" s="239"/>
      <c r="D987" s="239"/>
      <c r="E987" s="239"/>
      <c r="F987" s="239"/>
      <c r="G987" s="239"/>
      <c r="H987" s="239"/>
    </row>
    <row r="988" ht="15.75" customHeight="1">
      <c r="B988" s="239"/>
      <c r="C988" s="239"/>
      <c r="D988" s="239"/>
      <c r="E988" s="239"/>
      <c r="F988" s="239"/>
      <c r="G988" s="239"/>
      <c r="H988" s="239"/>
    </row>
    <row r="989" ht="15.75" customHeight="1">
      <c r="B989" s="239"/>
      <c r="C989" s="239"/>
      <c r="D989" s="239"/>
      <c r="E989" s="239"/>
      <c r="F989" s="239"/>
      <c r="G989" s="239"/>
      <c r="H989" s="239"/>
    </row>
    <row r="990" ht="15.75" customHeight="1">
      <c r="B990" s="239"/>
      <c r="C990" s="239"/>
      <c r="D990" s="239"/>
      <c r="E990" s="239"/>
      <c r="F990" s="239"/>
      <c r="G990" s="239"/>
      <c r="H990" s="239"/>
    </row>
    <row r="991" ht="15.75" customHeight="1">
      <c r="B991" s="239"/>
      <c r="C991" s="239"/>
      <c r="D991" s="239"/>
      <c r="E991" s="239"/>
      <c r="F991" s="239"/>
      <c r="G991" s="239"/>
      <c r="H991" s="239"/>
    </row>
    <row r="992" ht="15.75" customHeight="1">
      <c r="B992" s="239"/>
      <c r="C992" s="239"/>
      <c r="D992" s="239"/>
      <c r="E992" s="239"/>
      <c r="F992" s="239"/>
      <c r="G992" s="239"/>
      <c r="H992" s="239"/>
    </row>
    <row r="993" ht="15.75" customHeight="1">
      <c r="B993" s="239"/>
      <c r="C993" s="239"/>
      <c r="D993" s="239"/>
      <c r="E993" s="239"/>
      <c r="F993" s="239"/>
      <c r="G993" s="239"/>
      <c r="H993" s="239"/>
    </row>
    <row r="994" ht="15.75" customHeight="1">
      <c r="B994" s="239"/>
      <c r="C994" s="239"/>
      <c r="D994" s="239"/>
      <c r="E994" s="239"/>
      <c r="F994" s="239"/>
      <c r="G994" s="239"/>
      <c r="H994" s="239"/>
    </row>
    <row r="995" ht="15.75" customHeight="1">
      <c r="B995" s="239"/>
      <c r="C995" s="239"/>
      <c r="D995" s="239"/>
      <c r="E995" s="239"/>
      <c r="F995" s="239"/>
      <c r="G995" s="239"/>
      <c r="H995" s="239"/>
    </row>
    <row r="996" ht="15.75" customHeight="1">
      <c r="B996" s="239"/>
      <c r="C996" s="239"/>
      <c r="D996" s="239"/>
      <c r="E996" s="239"/>
      <c r="F996" s="239"/>
      <c r="G996" s="239"/>
      <c r="H996" s="239"/>
    </row>
    <row r="997" ht="15.75" customHeight="1">
      <c r="B997" s="239"/>
      <c r="C997" s="239"/>
      <c r="D997" s="239"/>
      <c r="E997" s="239"/>
      <c r="F997" s="239"/>
      <c r="G997" s="239"/>
      <c r="H997" s="239"/>
    </row>
    <row r="998" ht="15.75" customHeight="1">
      <c r="B998" s="239"/>
      <c r="C998" s="239"/>
      <c r="D998" s="239"/>
      <c r="E998" s="239"/>
      <c r="F998" s="239"/>
      <c r="G998" s="239"/>
      <c r="H998" s="239"/>
    </row>
    <row r="999" ht="15.75" customHeight="1">
      <c r="B999" s="239"/>
      <c r="C999" s="239"/>
      <c r="D999" s="239"/>
      <c r="E999" s="239"/>
      <c r="F999" s="239"/>
      <c r="G999" s="239"/>
      <c r="H999" s="239"/>
    </row>
  </sheetData>
  <mergeCells count="16">
    <mergeCell ref="F3:F4"/>
    <mergeCell ref="G3:G4"/>
    <mergeCell ref="H3:H4"/>
    <mergeCell ref="I3:I4"/>
    <mergeCell ref="J3:J4"/>
    <mergeCell ref="K3:K4"/>
    <mergeCell ref="L3:L4"/>
    <mergeCell ref="M3:M4"/>
    <mergeCell ref="A1:M1"/>
    <mergeCell ref="A2:M2"/>
    <mergeCell ref="A3:A4"/>
    <mergeCell ref="B3:B4"/>
    <mergeCell ref="C3:C4"/>
    <mergeCell ref="D3:D4"/>
    <mergeCell ref="E3:E4"/>
    <mergeCell ref="A6:J6"/>
  </mergeCells>
  <printOptions/>
  <pageMargins bottom="1.2515625" footer="0.0" header="0.0" left="0.511811024" right="0.511811024" top="1.6316666666666666"/>
  <pageSetup paperSize="9" scale="81"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sheetPr>
  <sheetViews>
    <sheetView workbookViewId="0"/>
  </sheetViews>
  <sheetFormatPr customHeight="1" defaultColWidth="12.63" defaultRowHeight="15.0"/>
  <cols>
    <col customWidth="1" min="1" max="1" width="46.88"/>
    <col customWidth="1" min="2" max="3" width="16.63"/>
    <col customWidth="1" min="4" max="5" width="15.63"/>
    <col customWidth="1" min="6" max="7" width="14.38"/>
    <col customWidth="1" min="8" max="8" width="26.13"/>
    <col customWidth="1" min="9" max="10" width="9.13"/>
    <col customWidth="1" min="11" max="11" width="19.13"/>
    <col customWidth="1" min="12" max="12" width="9.13"/>
    <col customWidth="1" min="13" max="30" width="8.63"/>
  </cols>
  <sheetData>
    <row r="1" ht="32.25" customHeight="1">
      <c r="A1" s="219" t="s">
        <v>25</v>
      </c>
      <c r="L1" s="220"/>
      <c r="M1" s="220"/>
      <c r="N1" s="220"/>
      <c r="O1" s="220"/>
      <c r="P1" s="220"/>
      <c r="Q1" s="220"/>
      <c r="R1" s="220"/>
      <c r="S1" s="220"/>
      <c r="T1" s="220"/>
      <c r="U1" s="220"/>
      <c r="V1" s="220"/>
      <c r="W1" s="220"/>
      <c r="X1" s="220"/>
      <c r="Y1" s="220"/>
      <c r="Z1" s="220"/>
      <c r="AA1" s="220"/>
      <c r="AB1" s="220"/>
      <c r="AC1" s="220"/>
      <c r="AD1" s="220"/>
    </row>
    <row r="2" ht="21.75" customHeight="1">
      <c r="A2" s="240" t="s">
        <v>286</v>
      </c>
      <c r="B2" s="14"/>
      <c r="C2" s="14"/>
      <c r="D2" s="14"/>
      <c r="E2" s="14"/>
      <c r="F2" s="14"/>
      <c r="G2" s="14"/>
      <c r="H2" s="14"/>
      <c r="I2" s="14"/>
      <c r="J2" s="14"/>
      <c r="K2" s="15"/>
      <c r="L2" s="220"/>
      <c r="M2" s="220"/>
      <c r="N2" s="220"/>
      <c r="O2" s="220"/>
      <c r="P2" s="220"/>
      <c r="Q2" s="220"/>
      <c r="R2" s="220"/>
      <c r="S2" s="220"/>
      <c r="T2" s="220"/>
      <c r="U2" s="220"/>
      <c r="V2" s="220"/>
      <c r="W2" s="220"/>
      <c r="X2" s="220"/>
      <c r="Y2" s="220"/>
      <c r="Z2" s="220"/>
      <c r="AA2" s="220"/>
      <c r="AB2" s="220"/>
      <c r="AC2" s="220"/>
      <c r="AD2" s="220"/>
    </row>
    <row r="3" ht="15.0" customHeight="1">
      <c r="A3" s="241" t="s">
        <v>269</v>
      </c>
      <c r="B3" s="241" t="s">
        <v>270</v>
      </c>
      <c r="C3" s="241" t="s">
        <v>271</v>
      </c>
      <c r="D3" s="241" t="s">
        <v>272</v>
      </c>
      <c r="E3" s="241" t="s">
        <v>273</v>
      </c>
      <c r="F3" s="241" t="s">
        <v>274</v>
      </c>
      <c r="G3" s="241" t="s">
        <v>273</v>
      </c>
      <c r="H3" s="241" t="s">
        <v>275</v>
      </c>
      <c r="I3" s="241" t="s">
        <v>276</v>
      </c>
      <c r="J3" s="241" t="s">
        <v>277</v>
      </c>
      <c r="K3" s="242" t="s">
        <v>287</v>
      </c>
      <c r="L3" s="220"/>
      <c r="M3" s="220"/>
      <c r="N3" s="220"/>
      <c r="O3" s="220"/>
      <c r="P3" s="220"/>
      <c r="Q3" s="220"/>
      <c r="R3" s="220"/>
      <c r="S3" s="220"/>
      <c r="T3" s="220"/>
      <c r="U3" s="220"/>
      <c r="V3" s="220"/>
      <c r="W3" s="220"/>
      <c r="X3" s="220"/>
      <c r="Y3" s="220"/>
      <c r="Z3" s="220"/>
      <c r="AA3" s="220"/>
      <c r="AB3" s="220"/>
      <c r="AC3" s="220"/>
      <c r="AD3" s="220"/>
    </row>
    <row r="4" ht="12.75" customHeight="1">
      <c r="A4" s="79"/>
      <c r="B4" s="79"/>
      <c r="C4" s="79"/>
      <c r="D4" s="79"/>
      <c r="E4" s="79"/>
      <c r="F4" s="79"/>
      <c r="G4" s="79"/>
      <c r="H4" s="79"/>
      <c r="I4" s="79"/>
      <c r="J4" s="79"/>
      <c r="K4" s="79"/>
      <c r="L4" s="220"/>
      <c r="M4" s="220"/>
      <c r="N4" s="220"/>
      <c r="O4" s="220"/>
      <c r="P4" s="220"/>
      <c r="Q4" s="220"/>
      <c r="R4" s="220"/>
      <c r="S4" s="220"/>
      <c r="T4" s="220"/>
      <c r="U4" s="220"/>
      <c r="V4" s="220"/>
      <c r="W4" s="220"/>
      <c r="X4" s="220"/>
      <c r="Y4" s="220"/>
      <c r="Z4" s="220"/>
      <c r="AA4" s="220"/>
      <c r="AB4" s="220"/>
      <c r="AC4" s="220"/>
      <c r="AD4" s="220"/>
    </row>
    <row r="5" ht="136.5" customHeight="1">
      <c r="A5" s="7" t="s">
        <v>288</v>
      </c>
      <c r="B5" s="243">
        <v>2162.25</v>
      </c>
      <c r="C5" s="243">
        <v>101.48</v>
      </c>
      <c r="D5" s="243">
        <v>2279.05</v>
      </c>
      <c r="E5" s="243">
        <v>0.0</v>
      </c>
      <c r="F5" s="243">
        <v>2232.0</v>
      </c>
      <c r="G5" s="243">
        <v>221.18</v>
      </c>
      <c r="H5" s="244">
        <f t="shared" ref="H5:H87" si="1">SUM(B5:G5)/3</f>
        <v>2331.986667</v>
      </c>
      <c r="I5" s="245" t="s">
        <v>282</v>
      </c>
      <c r="J5" s="7">
        <v>50.0</v>
      </c>
      <c r="K5" s="246">
        <f t="shared" ref="K5:K87" si="2">H5*J5</f>
        <v>116599.3333</v>
      </c>
      <c r="L5" s="220"/>
      <c r="M5" s="220"/>
      <c r="N5" s="220"/>
      <c r="O5" s="220"/>
      <c r="P5" s="220"/>
      <c r="Q5" s="220"/>
      <c r="R5" s="220"/>
      <c r="S5" s="220"/>
      <c r="T5" s="220"/>
      <c r="U5" s="220"/>
      <c r="V5" s="220"/>
      <c r="W5" s="220"/>
      <c r="X5" s="220"/>
      <c r="Y5" s="220"/>
      <c r="Z5" s="220"/>
      <c r="AA5" s="220"/>
      <c r="AB5" s="220"/>
      <c r="AC5" s="220"/>
      <c r="AD5" s="220"/>
    </row>
    <row r="6">
      <c r="A6" s="7" t="s">
        <v>289</v>
      </c>
      <c r="B6" s="247">
        <v>689.9</v>
      </c>
      <c r="C6" s="247">
        <v>12.9</v>
      </c>
      <c r="D6" s="247">
        <v>350.0</v>
      </c>
      <c r="E6" s="247">
        <v>0.0</v>
      </c>
      <c r="F6" s="247">
        <v>630.8</v>
      </c>
      <c r="G6" s="247">
        <v>0.0</v>
      </c>
      <c r="H6" s="244">
        <f t="shared" si="1"/>
        <v>561.2</v>
      </c>
      <c r="I6" s="245" t="s">
        <v>282</v>
      </c>
      <c r="J6" s="248">
        <v>50.0</v>
      </c>
      <c r="K6" s="246">
        <f t="shared" si="2"/>
        <v>28060</v>
      </c>
      <c r="L6" s="220"/>
      <c r="M6" s="220"/>
      <c r="N6" s="220"/>
      <c r="O6" s="220"/>
      <c r="P6" s="220"/>
      <c r="Q6" s="220"/>
      <c r="R6" s="220"/>
      <c r="S6" s="220"/>
      <c r="T6" s="220"/>
      <c r="U6" s="220"/>
      <c r="V6" s="220"/>
      <c r="W6" s="220"/>
      <c r="X6" s="220"/>
      <c r="Y6" s="220"/>
      <c r="Z6" s="220"/>
      <c r="AA6" s="220"/>
      <c r="AB6" s="220"/>
      <c r="AC6" s="220"/>
      <c r="AD6" s="220"/>
    </row>
    <row r="7">
      <c r="A7" s="7" t="s">
        <v>290</v>
      </c>
      <c r="B7" s="247">
        <v>21.0</v>
      </c>
      <c r="C7" s="247">
        <v>0.0</v>
      </c>
      <c r="D7" s="247">
        <v>9.0</v>
      </c>
      <c r="E7" s="247">
        <v>0.0</v>
      </c>
      <c r="F7" s="247">
        <v>19.0</v>
      </c>
      <c r="G7" s="247">
        <v>0.0</v>
      </c>
      <c r="H7" s="244">
        <f t="shared" si="1"/>
        <v>16.33333333</v>
      </c>
      <c r="I7" s="245" t="s">
        <v>282</v>
      </c>
      <c r="J7" s="248">
        <v>70.0</v>
      </c>
      <c r="K7" s="246">
        <f t="shared" si="2"/>
        <v>1143.333333</v>
      </c>
      <c r="L7" s="220"/>
      <c r="M7" s="220"/>
      <c r="N7" s="220"/>
      <c r="O7" s="220"/>
      <c r="P7" s="220"/>
      <c r="Q7" s="220"/>
      <c r="R7" s="220"/>
      <c r="S7" s="220"/>
      <c r="T7" s="220"/>
      <c r="U7" s="220"/>
      <c r="V7" s="220"/>
      <c r="W7" s="220"/>
      <c r="X7" s="220"/>
      <c r="Y7" s="220"/>
      <c r="Z7" s="220"/>
      <c r="AA7" s="220"/>
      <c r="AB7" s="220"/>
      <c r="AC7" s="220"/>
      <c r="AD7" s="220"/>
    </row>
    <row r="8">
      <c r="A8" s="7" t="s">
        <v>291</v>
      </c>
      <c r="B8" s="247">
        <v>22.9</v>
      </c>
      <c r="C8" s="247">
        <v>30.0</v>
      </c>
      <c r="D8" s="247">
        <v>25.0</v>
      </c>
      <c r="E8" s="247">
        <v>0.0</v>
      </c>
      <c r="F8" s="247">
        <v>129.47</v>
      </c>
      <c r="G8" s="247">
        <v>0.0</v>
      </c>
      <c r="H8" s="244">
        <f t="shared" si="1"/>
        <v>69.12333333</v>
      </c>
      <c r="I8" s="245" t="s">
        <v>282</v>
      </c>
      <c r="J8" s="248">
        <v>70.0</v>
      </c>
      <c r="K8" s="246">
        <f t="shared" si="2"/>
        <v>4838.633333</v>
      </c>
      <c r="L8" s="220"/>
      <c r="M8" s="220"/>
      <c r="N8" s="220"/>
      <c r="O8" s="220"/>
      <c r="P8" s="220"/>
      <c r="Q8" s="220"/>
      <c r="R8" s="220"/>
      <c r="S8" s="220"/>
      <c r="T8" s="220"/>
      <c r="U8" s="220"/>
      <c r="V8" s="220"/>
      <c r="W8" s="220"/>
      <c r="X8" s="220"/>
      <c r="Y8" s="220"/>
      <c r="Z8" s="220"/>
      <c r="AA8" s="220"/>
      <c r="AB8" s="220"/>
      <c r="AC8" s="220"/>
      <c r="AD8" s="220"/>
    </row>
    <row r="9">
      <c r="A9" s="7" t="s">
        <v>292</v>
      </c>
      <c r="B9" s="247">
        <v>26.99</v>
      </c>
      <c r="C9" s="247">
        <v>0.0</v>
      </c>
      <c r="D9" s="247">
        <v>68.31</v>
      </c>
      <c r="E9" s="247">
        <v>0.0</v>
      </c>
      <c r="F9" s="247">
        <v>6.0</v>
      </c>
      <c r="G9" s="247">
        <v>0.0</v>
      </c>
      <c r="H9" s="244">
        <f t="shared" si="1"/>
        <v>33.76666667</v>
      </c>
      <c r="I9" s="245" t="s">
        <v>282</v>
      </c>
      <c r="J9" s="248">
        <v>70.0</v>
      </c>
      <c r="K9" s="246">
        <f t="shared" si="2"/>
        <v>2363.666667</v>
      </c>
      <c r="L9" s="220"/>
      <c r="M9" s="220"/>
      <c r="N9" s="220"/>
      <c r="O9" s="220"/>
      <c r="P9" s="220"/>
      <c r="Q9" s="220"/>
      <c r="R9" s="220"/>
      <c r="S9" s="220"/>
      <c r="T9" s="220"/>
      <c r="U9" s="220"/>
      <c r="V9" s="220"/>
      <c r="W9" s="220"/>
      <c r="X9" s="220"/>
      <c r="Y9" s="220"/>
      <c r="Z9" s="220"/>
      <c r="AA9" s="220"/>
      <c r="AB9" s="220"/>
      <c r="AC9" s="220"/>
      <c r="AD9" s="220"/>
    </row>
    <row r="10">
      <c r="A10" s="7" t="s">
        <v>293</v>
      </c>
      <c r="B10" s="247">
        <v>40.0</v>
      </c>
      <c r="C10" s="247">
        <v>0.0</v>
      </c>
      <c r="D10" s="247">
        <v>32.4</v>
      </c>
      <c r="E10" s="247">
        <v>0.0</v>
      </c>
      <c r="F10" s="247">
        <v>94.8</v>
      </c>
      <c r="G10" s="247">
        <v>0.0</v>
      </c>
      <c r="H10" s="244">
        <f t="shared" si="1"/>
        <v>55.73333333</v>
      </c>
      <c r="I10" s="245" t="s">
        <v>282</v>
      </c>
      <c r="J10" s="248">
        <v>70.0</v>
      </c>
      <c r="K10" s="246">
        <f t="shared" si="2"/>
        <v>3901.333333</v>
      </c>
      <c r="L10" s="220"/>
      <c r="M10" s="220"/>
      <c r="N10" s="220"/>
      <c r="O10" s="220"/>
      <c r="P10" s="220"/>
      <c r="Q10" s="220"/>
      <c r="R10" s="220"/>
      <c r="S10" s="220"/>
      <c r="T10" s="220"/>
      <c r="U10" s="220"/>
      <c r="V10" s="220"/>
      <c r="W10" s="220"/>
      <c r="X10" s="220"/>
      <c r="Y10" s="220"/>
      <c r="Z10" s="220"/>
      <c r="AA10" s="220"/>
      <c r="AB10" s="220"/>
      <c r="AC10" s="220"/>
      <c r="AD10" s="220"/>
    </row>
    <row r="11">
      <c r="A11" s="7" t="s">
        <v>294</v>
      </c>
      <c r="B11" s="247">
        <v>52.11</v>
      </c>
      <c r="C11" s="247">
        <v>11.75</v>
      </c>
      <c r="D11" s="247">
        <v>57.0</v>
      </c>
      <c r="E11" s="247">
        <v>31.3</v>
      </c>
      <c r="F11" s="247">
        <v>59.9</v>
      </c>
      <c r="G11" s="247">
        <v>31.3</v>
      </c>
      <c r="H11" s="244">
        <f t="shared" si="1"/>
        <v>81.12</v>
      </c>
      <c r="I11" s="245" t="s">
        <v>282</v>
      </c>
      <c r="J11" s="248">
        <v>70.0</v>
      </c>
      <c r="K11" s="246">
        <f t="shared" si="2"/>
        <v>5678.4</v>
      </c>
      <c r="L11" s="220"/>
      <c r="M11" s="220"/>
      <c r="N11" s="220"/>
      <c r="O11" s="220"/>
      <c r="P11" s="220"/>
      <c r="Q11" s="220"/>
      <c r="R11" s="220"/>
      <c r="S11" s="220"/>
      <c r="T11" s="220"/>
      <c r="U11" s="220"/>
      <c r="V11" s="220"/>
      <c r="W11" s="220"/>
      <c r="X11" s="220"/>
      <c r="Y11" s="220"/>
      <c r="Z11" s="220"/>
      <c r="AA11" s="220"/>
      <c r="AB11" s="220"/>
      <c r="AC11" s="220"/>
      <c r="AD11" s="220"/>
    </row>
    <row r="12">
      <c r="A12" s="7" t="s">
        <v>295</v>
      </c>
      <c r="B12" s="247">
        <v>26.98</v>
      </c>
      <c r="C12" s="247">
        <v>14.94</v>
      </c>
      <c r="D12" s="247">
        <v>35.98</v>
      </c>
      <c r="E12" s="247">
        <v>13.74</v>
      </c>
      <c r="F12" s="247">
        <v>36.69</v>
      </c>
      <c r="G12" s="247">
        <v>13.74</v>
      </c>
      <c r="H12" s="244">
        <f t="shared" si="1"/>
        <v>47.35666667</v>
      </c>
      <c r="I12" s="245" t="s">
        <v>282</v>
      </c>
      <c r="J12" s="248">
        <v>70.0</v>
      </c>
      <c r="K12" s="246">
        <f t="shared" si="2"/>
        <v>3314.966667</v>
      </c>
      <c r="L12" s="220"/>
      <c r="M12" s="220"/>
      <c r="N12" s="220"/>
      <c r="O12" s="220"/>
      <c r="P12" s="220"/>
      <c r="Q12" s="220"/>
      <c r="R12" s="220"/>
      <c r="S12" s="220"/>
      <c r="T12" s="220"/>
      <c r="U12" s="220"/>
      <c r="V12" s="220"/>
      <c r="W12" s="220"/>
      <c r="X12" s="220"/>
      <c r="Y12" s="220"/>
      <c r="Z12" s="220"/>
      <c r="AA12" s="220"/>
      <c r="AB12" s="220"/>
      <c r="AC12" s="220"/>
      <c r="AD12" s="220"/>
    </row>
    <row r="13">
      <c r="A13" s="7" t="s">
        <v>296</v>
      </c>
      <c r="B13" s="247">
        <v>18.9</v>
      </c>
      <c r="C13" s="247">
        <v>10.76</v>
      </c>
      <c r="D13" s="247">
        <v>22.9</v>
      </c>
      <c r="E13" s="247">
        <v>28.5</v>
      </c>
      <c r="F13" s="247">
        <v>24.3</v>
      </c>
      <c r="G13" s="247">
        <v>13.07</v>
      </c>
      <c r="H13" s="244">
        <f t="shared" si="1"/>
        <v>39.47666667</v>
      </c>
      <c r="I13" s="245" t="s">
        <v>282</v>
      </c>
      <c r="J13" s="248">
        <v>70.0</v>
      </c>
      <c r="K13" s="246">
        <f t="shared" si="2"/>
        <v>2763.366667</v>
      </c>
      <c r="L13" s="220"/>
      <c r="M13" s="220"/>
      <c r="N13" s="220"/>
      <c r="O13" s="220"/>
      <c r="P13" s="220"/>
      <c r="Q13" s="220"/>
      <c r="R13" s="220"/>
      <c r="S13" s="220"/>
      <c r="T13" s="220"/>
      <c r="U13" s="220"/>
      <c r="V13" s="220"/>
      <c r="W13" s="220"/>
      <c r="X13" s="220"/>
      <c r="Y13" s="220"/>
      <c r="Z13" s="220"/>
      <c r="AA13" s="220"/>
      <c r="AB13" s="220"/>
      <c r="AC13" s="220"/>
      <c r="AD13" s="220"/>
    </row>
    <row r="14">
      <c r="A14" s="7" t="s">
        <v>297</v>
      </c>
      <c r="B14" s="247">
        <v>0.75</v>
      </c>
      <c r="C14" s="247">
        <v>0.0</v>
      </c>
      <c r="D14" s="247">
        <v>15.2</v>
      </c>
      <c r="E14" s="247">
        <v>0.0</v>
      </c>
      <c r="F14" s="247">
        <v>2.75</v>
      </c>
      <c r="G14" s="247">
        <v>9.09</v>
      </c>
      <c r="H14" s="244">
        <f t="shared" si="1"/>
        <v>9.263333333</v>
      </c>
      <c r="I14" s="245" t="s">
        <v>282</v>
      </c>
      <c r="J14" s="248">
        <v>600.0</v>
      </c>
      <c r="K14" s="246">
        <f t="shared" si="2"/>
        <v>5558</v>
      </c>
      <c r="L14" s="220"/>
      <c r="M14" s="220"/>
      <c r="N14" s="220"/>
      <c r="O14" s="220"/>
      <c r="P14" s="220"/>
      <c r="Q14" s="220"/>
      <c r="R14" s="220"/>
      <c r="S14" s="220"/>
      <c r="T14" s="220"/>
      <c r="U14" s="220"/>
      <c r="V14" s="220"/>
      <c r="W14" s="220"/>
      <c r="X14" s="220"/>
      <c r="Y14" s="220"/>
      <c r="Z14" s="220"/>
      <c r="AA14" s="220"/>
      <c r="AB14" s="220"/>
      <c r="AC14" s="220"/>
      <c r="AD14" s="220"/>
    </row>
    <row r="15">
      <c r="A15" s="7" t="s">
        <v>298</v>
      </c>
      <c r="B15" s="247">
        <v>0.96</v>
      </c>
      <c r="C15" s="247">
        <v>16.8</v>
      </c>
      <c r="D15" s="247">
        <v>18.91</v>
      </c>
      <c r="E15" s="247">
        <v>0.0</v>
      </c>
      <c r="F15" s="247">
        <v>3.55</v>
      </c>
      <c r="G15" s="247">
        <v>0.0</v>
      </c>
      <c r="H15" s="244">
        <f t="shared" si="1"/>
        <v>13.40666667</v>
      </c>
      <c r="I15" s="245" t="s">
        <v>282</v>
      </c>
      <c r="J15" s="248">
        <v>300.0</v>
      </c>
      <c r="K15" s="246">
        <f t="shared" si="2"/>
        <v>4022</v>
      </c>
      <c r="L15" s="220"/>
      <c r="M15" s="220"/>
      <c r="N15" s="220"/>
      <c r="O15" s="220"/>
      <c r="P15" s="220"/>
      <c r="Q15" s="220"/>
      <c r="R15" s="220"/>
      <c r="S15" s="220"/>
      <c r="T15" s="220"/>
      <c r="U15" s="220"/>
      <c r="V15" s="220"/>
      <c r="W15" s="220"/>
      <c r="X15" s="220"/>
      <c r="Y15" s="220"/>
      <c r="Z15" s="220"/>
      <c r="AA15" s="220"/>
      <c r="AB15" s="220"/>
      <c r="AC15" s="220"/>
      <c r="AD15" s="220"/>
    </row>
    <row r="16">
      <c r="A16" s="7" t="s">
        <v>299</v>
      </c>
      <c r="B16" s="247">
        <v>2.55</v>
      </c>
      <c r="C16" s="247">
        <v>0.0</v>
      </c>
      <c r="D16" s="247">
        <v>13.99</v>
      </c>
      <c r="E16" s="247">
        <v>10.63</v>
      </c>
      <c r="F16" s="247">
        <v>22.6</v>
      </c>
      <c r="G16" s="247">
        <v>2.55</v>
      </c>
      <c r="H16" s="244">
        <f t="shared" si="1"/>
        <v>17.44</v>
      </c>
      <c r="I16" s="245" t="s">
        <v>282</v>
      </c>
      <c r="J16" s="248">
        <v>30.0</v>
      </c>
      <c r="K16" s="246">
        <f t="shared" si="2"/>
        <v>523.2</v>
      </c>
      <c r="L16" s="220"/>
      <c r="M16" s="220"/>
      <c r="N16" s="220"/>
      <c r="O16" s="220"/>
      <c r="P16" s="220"/>
      <c r="Q16" s="220"/>
      <c r="R16" s="220"/>
      <c r="S16" s="220"/>
      <c r="T16" s="220"/>
      <c r="U16" s="220"/>
      <c r="V16" s="220"/>
      <c r="W16" s="220"/>
      <c r="X16" s="220"/>
      <c r="Y16" s="220"/>
      <c r="Z16" s="220"/>
      <c r="AA16" s="220"/>
      <c r="AB16" s="220"/>
      <c r="AC16" s="220"/>
      <c r="AD16" s="220"/>
    </row>
    <row r="17">
      <c r="A17" s="7" t="s">
        <v>300</v>
      </c>
      <c r="B17" s="247">
        <v>8.32</v>
      </c>
      <c r="C17" s="247">
        <v>2.07</v>
      </c>
      <c r="D17" s="247">
        <v>8.32</v>
      </c>
      <c r="E17" s="247">
        <v>1.74</v>
      </c>
      <c r="F17" s="247">
        <v>1.12</v>
      </c>
      <c r="G17" s="247">
        <v>0.0</v>
      </c>
      <c r="H17" s="244">
        <f t="shared" si="1"/>
        <v>7.19</v>
      </c>
      <c r="I17" s="245" t="s">
        <v>282</v>
      </c>
      <c r="J17" s="248">
        <v>600.0</v>
      </c>
      <c r="K17" s="246">
        <f t="shared" si="2"/>
        <v>4314</v>
      </c>
      <c r="L17" s="220"/>
      <c r="M17" s="220"/>
      <c r="N17" s="220"/>
      <c r="O17" s="220"/>
      <c r="P17" s="220"/>
      <c r="Q17" s="220"/>
      <c r="R17" s="220"/>
      <c r="S17" s="220"/>
      <c r="T17" s="220"/>
      <c r="U17" s="220"/>
      <c r="V17" s="220"/>
      <c r="W17" s="220"/>
      <c r="X17" s="220"/>
      <c r="Y17" s="220"/>
      <c r="Z17" s="220"/>
      <c r="AA17" s="220"/>
      <c r="AB17" s="220"/>
      <c r="AC17" s="220"/>
      <c r="AD17" s="220"/>
    </row>
    <row r="18">
      <c r="A18" s="7" t="s">
        <v>301</v>
      </c>
      <c r="B18" s="247">
        <v>6.1</v>
      </c>
      <c r="C18" s="247">
        <v>18.0</v>
      </c>
      <c r="D18" s="247">
        <v>9.74</v>
      </c>
      <c r="E18" s="247">
        <v>15.33</v>
      </c>
      <c r="F18" s="247">
        <v>9.9</v>
      </c>
      <c r="G18" s="247">
        <v>24.34</v>
      </c>
      <c r="H18" s="244">
        <f t="shared" si="1"/>
        <v>27.80333333</v>
      </c>
      <c r="I18" s="245" t="s">
        <v>282</v>
      </c>
      <c r="J18" s="248">
        <v>600.0</v>
      </c>
      <c r="K18" s="246">
        <f t="shared" si="2"/>
        <v>16682</v>
      </c>
      <c r="L18" s="220"/>
      <c r="M18" s="220"/>
      <c r="N18" s="220"/>
      <c r="O18" s="220"/>
      <c r="P18" s="220"/>
      <c r="Q18" s="220"/>
      <c r="R18" s="220"/>
      <c r="S18" s="220"/>
      <c r="T18" s="220"/>
      <c r="U18" s="220"/>
      <c r="V18" s="220"/>
      <c r="W18" s="220"/>
      <c r="X18" s="220"/>
      <c r="Y18" s="220"/>
      <c r="Z18" s="220"/>
      <c r="AA18" s="220"/>
      <c r="AB18" s="220"/>
      <c r="AC18" s="220"/>
      <c r="AD18" s="220"/>
    </row>
    <row r="19">
      <c r="A19" s="7" t="s">
        <v>302</v>
      </c>
      <c r="B19" s="247">
        <v>3.33</v>
      </c>
      <c r="C19" s="247">
        <v>0.0</v>
      </c>
      <c r="D19" s="247">
        <v>6.67</v>
      </c>
      <c r="E19" s="247">
        <v>0.0</v>
      </c>
      <c r="F19" s="247">
        <v>3.0</v>
      </c>
      <c r="G19" s="247">
        <v>0.0</v>
      </c>
      <c r="H19" s="244">
        <f t="shared" si="1"/>
        <v>4.333333333</v>
      </c>
      <c r="I19" s="245" t="s">
        <v>282</v>
      </c>
      <c r="J19" s="248">
        <v>6000.0</v>
      </c>
      <c r="K19" s="246">
        <f t="shared" si="2"/>
        <v>26000</v>
      </c>
      <c r="L19" s="220"/>
      <c r="M19" s="220"/>
      <c r="N19" s="220"/>
      <c r="O19" s="220"/>
      <c r="P19" s="220"/>
      <c r="Q19" s="220"/>
      <c r="R19" s="220"/>
      <c r="S19" s="220"/>
      <c r="T19" s="220"/>
      <c r="U19" s="220"/>
      <c r="V19" s="220"/>
      <c r="W19" s="220"/>
      <c r="X19" s="220"/>
      <c r="Y19" s="220"/>
      <c r="Z19" s="220"/>
      <c r="AA19" s="220"/>
      <c r="AB19" s="220"/>
      <c r="AC19" s="220"/>
      <c r="AD19" s="220"/>
    </row>
    <row r="20">
      <c r="A20" s="7" t="s">
        <v>303</v>
      </c>
      <c r="B20" s="247">
        <v>48.76</v>
      </c>
      <c r="C20" s="247">
        <v>0.0</v>
      </c>
      <c r="D20" s="247">
        <v>25.9</v>
      </c>
      <c r="E20" s="247">
        <v>0.0</v>
      </c>
      <c r="F20" s="247">
        <v>93.1</v>
      </c>
      <c r="G20" s="247">
        <v>0.0</v>
      </c>
      <c r="H20" s="244">
        <f t="shared" si="1"/>
        <v>55.92</v>
      </c>
      <c r="I20" s="245" t="s">
        <v>282</v>
      </c>
      <c r="J20" s="248">
        <v>400.0</v>
      </c>
      <c r="K20" s="246">
        <f t="shared" si="2"/>
        <v>22368</v>
      </c>
      <c r="L20" s="220"/>
      <c r="M20" s="220"/>
      <c r="N20" s="220"/>
      <c r="O20" s="220"/>
      <c r="P20" s="220"/>
      <c r="Q20" s="220"/>
      <c r="R20" s="220"/>
      <c r="S20" s="220"/>
      <c r="T20" s="220"/>
      <c r="U20" s="220"/>
      <c r="V20" s="220"/>
      <c r="W20" s="220"/>
      <c r="X20" s="220"/>
      <c r="Y20" s="220"/>
      <c r="Z20" s="220"/>
      <c r="AA20" s="220"/>
      <c r="AB20" s="220"/>
      <c r="AC20" s="220"/>
      <c r="AD20" s="220"/>
    </row>
    <row r="21">
      <c r="A21" s="7" t="s">
        <v>304</v>
      </c>
      <c r="B21" s="247">
        <v>30.0</v>
      </c>
      <c r="C21" s="247">
        <v>0.0</v>
      </c>
      <c r="D21" s="247">
        <v>93.1</v>
      </c>
      <c r="E21" s="247">
        <v>0.0</v>
      </c>
      <c r="F21" s="247">
        <v>9.88</v>
      </c>
      <c r="G21" s="247">
        <v>0.0</v>
      </c>
      <c r="H21" s="244">
        <f t="shared" si="1"/>
        <v>44.32666667</v>
      </c>
      <c r="I21" s="245" t="s">
        <v>282</v>
      </c>
      <c r="J21" s="248">
        <v>200.0</v>
      </c>
      <c r="K21" s="246">
        <f t="shared" si="2"/>
        <v>8865.333333</v>
      </c>
      <c r="L21" s="220"/>
      <c r="M21" s="220"/>
      <c r="N21" s="220"/>
      <c r="O21" s="220"/>
      <c r="P21" s="220"/>
      <c r="Q21" s="220"/>
      <c r="R21" s="220"/>
      <c r="S21" s="220"/>
      <c r="T21" s="220"/>
      <c r="U21" s="220"/>
      <c r="V21" s="220"/>
      <c r="W21" s="220"/>
      <c r="X21" s="220"/>
      <c r="Y21" s="220"/>
      <c r="Z21" s="220"/>
      <c r="AA21" s="220"/>
      <c r="AB21" s="220"/>
      <c r="AC21" s="220"/>
      <c r="AD21" s="220"/>
    </row>
    <row r="22">
      <c r="A22" s="7" t="s">
        <v>305</v>
      </c>
      <c r="B22" s="247">
        <v>42.64</v>
      </c>
      <c r="C22" s="247">
        <v>28.76</v>
      </c>
      <c r="D22" s="247">
        <v>45.42</v>
      </c>
      <c r="E22" s="247">
        <v>51.4</v>
      </c>
      <c r="F22" s="247">
        <v>42.64</v>
      </c>
      <c r="G22" s="247">
        <v>28.76</v>
      </c>
      <c r="H22" s="244">
        <f t="shared" si="1"/>
        <v>79.87333333</v>
      </c>
      <c r="I22" s="245" t="s">
        <v>282</v>
      </c>
      <c r="J22" s="248">
        <v>200.0</v>
      </c>
      <c r="K22" s="246">
        <f t="shared" si="2"/>
        <v>15974.66667</v>
      </c>
      <c r="L22" s="220"/>
      <c r="M22" s="220"/>
      <c r="N22" s="220"/>
      <c r="O22" s="220"/>
      <c r="P22" s="220"/>
      <c r="Q22" s="220"/>
      <c r="R22" s="220"/>
      <c r="S22" s="220"/>
      <c r="T22" s="220"/>
      <c r="U22" s="220"/>
      <c r="V22" s="220"/>
      <c r="W22" s="220"/>
      <c r="X22" s="220"/>
      <c r="Y22" s="220"/>
      <c r="Z22" s="220"/>
      <c r="AA22" s="220"/>
      <c r="AB22" s="220"/>
      <c r="AC22" s="220"/>
      <c r="AD22" s="220"/>
    </row>
    <row r="23">
      <c r="A23" s="7" t="s">
        <v>306</v>
      </c>
      <c r="B23" s="247">
        <v>59.9</v>
      </c>
      <c r="C23" s="247">
        <v>9.37</v>
      </c>
      <c r="D23" s="247">
        <v>69.99</v>
      </c>
      <c r="E23" s="247">
        <v>22.96</v>
      </c>
      <c r="F23" s="247">
        <v>72.85</v>
      </c>
      <c r="G23" s="247">
        <v>0.0</v>
      </c>
      <c r="H23" s="244">
        <f t="shared" si="1"/>
        <v>78.35666667</v>
      </c>
      <c r="I23" s="245" t="s">
        <v>282</v>
      </c>
      <c r="J23" s="248">
        <v>70.0</v>
      </c>
      <c r="K23" s="246">
        <f t="shared" si="2"/>
        <v>5484.966667</v>
      </c>
      <c r="L23" s="220"/>
      <c r="M23" s="220"/>
      <c r="N23" s="220"/>
      <c r="O23" s="220"/>
      <c r="P23" s="220"/>
      <c r="Q23" s="220"/>
      <c r="R23" s="220"/>
      <c r="S23" s="220"/>
      <c r="T23" s="220"/>
      <c r="U23" s="220"/>
      <c r="V23" s="220"/>
      <c r="W23" s="220"/>
      <c r="X23" s="220"/>
      <c r="Y23" s="220"/>
      <c r="Z23" s="220"/>
      <c r="AA23" s="220"/>
      <c r="AB23" s="220"/>
      <c r="AC23" s="220"/>
      <c r="AD23" s="220"/>
    </row>
    <row r="24">
      <c r="A24" s="7" t="s">
        <v>307</v>
      </c>
      <c r="B24" s="247">
        <v>2.0</v>
      </c>
      <c r="C24" s="247">
        <v>0.0</v>
      </c>
      <c r="D24" s="247">
        <v>8.51</v>
      </c>
      <c r="E24" s="247">
        <v>0.0</v>
      </c>
      <c r="F24" s="247">
        <v>0.69</v>
      </c>
      <c r="G24" s="247">
        <v>0.0</v>
      </c>
      <c r="H24" s="244">
        <f t="shared" si="1"/>
        <v>3.733333333</v>
      </c>
      <c r="I24" s="245" t="s">
        <v>282</v>
      </c>
      <c r="J24" s="248">
        <v>4800.0</v>
      </c>
      <c r="K24" s="246">
        <f t="shared" si="2"/>
        <v>17920</v>
      </c>
      <c r="L24" s="220"/>
      <c r="M24" s="220"/>
      <c r="N24" s="220"/>
      <c r="O24" s="220"/>
      <c r="P24" s="220"/>
      <c r="Q24" s="220"/>
      <c r="R24" s="220"/>
      <c r="S24" s="220"/>
      <c r="T24" s="220"/>
      <c r="U24" s="220"/>
      <c r="V24" s="220"/>
      <c r="W24" s="220"/>
      <c r="X24" s="220"/>
      <c r="Y24" s="220"/>
      <c r="Z24" s="220"/>
      <c r="AA24" s="220"/>
      <c r="AB24" s="220"/>
      <c r="AC24" s="220"/>
      <c r="AD24" s="220"/>
    </row>
    <row r="25">
      <c r="A25" s="7" t="s">
        <v>308</v>
      </c>
      <c r="B25" s="247">
        <v>7.6</v>
      </c>
      <c r="C25" s="247">
        <v>0.0</v>
      </c>
      <c r="D25" s="247">
        <v>5.5</v>
      </c>
      <c r="E25" s="247">
        <v>0.0</v>
      </c>
      <c r="F25" s="247">
        <v>2.1</v>
      </c>
      <c r="G25" s="247">
        <v>0.0</v>
      </c>
      <c r="H25" s="244">
        <f t="shared" si="1"/>
        <v>5.066666667</v>
      </c>
      <c r="I25" s="245" t="s">
        <v>282</v>
      </c>
      <c r="J25" s="248">
        <v>4800.0</v>
      </c>
      <c r="K25" s="246">
        <f t="shared" si="2"/>
        <v>24320</v>
      </c>
      <c r="L25" s="220"/>
      <c r="M25" s="220"/>
      <c r="N25" s="220"/>
      <c r="O25" s="220"/>
      <c r="P25" s="220"/>
      <c r="Q25" s="220"/>
      <c r="R25" s="220"/>
      <c r="S25" s="220"/>
      <c r="T25" s="220"/>
      <c r="U25" s="220"/>
      <c r="V25" s="220"/>
      <c r="W25" s="220"/>
      <c r="X25" s="220"/>
      <c r="Y25" s="220"/>
      <c r="Z25" s="220"/>
      <c r="AA25" s="220"/>
      <c r="AB25" s="220"/>
      <c r="AC25" s="220"/>
      <c r="AD25" s="220"/>
    </row>
    <row r="26">
      <c r="A26" s="7" t="s">
        <v>309</v>
      </c>
      <c r="B26" s="247">
        <v>9.5</v>
      </c>
      <c r="C26" s="247">
        <v>0.0</v>
      </c>
      <c r="D26" s="247">
        <v>4.2</v>
      </c>
      <c r="E26" s="247">
        <v>0.0</v>
      </c>
      <c r="F26" s="247">
        <v>2.25</v>
      </c>
      <c r="G26" s="247">
        <v>0.0</v>
      </c>
      <c r="H26" s="244">
        <f t="shared" si="1"/>
        <v>5.316666667</v>
      </c>
      <c r="I26" s="245" t="s">
        <v>282</v>
      </c>
      <c r="J26" s="248">
        <v>2000.0</v>
      </c>
      <c r="K26" s="246">
        <f t="shared" si="2"/>
        <v>10633.33333</v>
      </c>
      <c r="L26" s="220"/>
      <c r="M26" s="220"/>
      <c r="N26" s="220"/>
      <c r="O26" s="220"/>
      <c r="P26" s="220"/>
      <c r="Q26" s="220"/>
      <c r="R26" s="220"/>
      <c r="S26" s="220"/>
      <c r="T26" s="220"/>
      <c r="U26" s="220"/>
      <c r="V26" s="220"/>
      <c r="W26" s="220"/>
      <c r="X26" s="220"/>
      <c r="Y26" s="220"/>
      <c r="Z26" s="220"/>
      <c r="AA26" s="220"/>
      <c r="AB26" s="220"/>
      <c r="AC26" s="220"/>
      <c r="AD26" s="220"/>
    </row>
    <row r="27">
      <c r="A27" s="7" t="s">
        <v>310</v>
      </c>
      <c r="B27" s="247">
        <v>35.79</v>
      </c>
      <c r="C27" s="247">
        <v>14.94</v>
      </c>
      <c r="D27" s="247">
        <v>34.21</v>
      </c>
      <c r="E27" s="247">
        <v>0.0</v>
      </c>
      <c r="F27" s="247">
        <v>44.9</v>
      </c>
      <c r="G27" s="247">
        <v>12.29</v>
      </c>
      <c r="H27" s="244">
        <f t="shared" si="1"/>
        <v>47.37666667</v>
      </c>
      <c r="I27" s="245" t="s">
        <v>282</v>
      </c>
      <c r="J27" s="248">
        <v>180.0</v>
      </c>
      <c r="K27" s="246">
        <f t="shared" si="2"/>
        <v>8527.8</v>
      </c>
      <c r="L27" s="220"/>
      <c r="M27" s="220"/>
      <c r="N27" s="220"/>
      <c r="O27" s="220"/>
      <c r="P27" s="220"/>
      <c r="Q27" s="220"/>
      <c r="R27" s="220"/>
      <c r="S27" s="220"/>
      <c r="T27" s="220"/>
      <c r="U27" s="220"/>
      <c r="V27" s="220"/>
      <c r="W27" s="220"/>
      <c r="X27" s="220"/>
      <c r="Y27" s="220"/>
      <c r="Z27" s="220"/>
      <c r="AA27" s="220"/>
      <c r="AB27" s="220"/>
      <c r="AC27" s="220"/>
      <c r="AD27" s="220"/>
    </row>
    <row r="28">
      <c r="A28" s="7" t="s">
        <v>311</v>
      </c>
      <c r="B28" s="247">
        <v>35.14</v>
      </c>
      <c r="C28" s="247">
        <v>17.89</v>
      </c>
      <c r="D28" s="247">
        <v>41.9</v>
      </c>
      <c r="E28" s="247">
        <v>12.29</v>
      </c>
      <c r="F28" s="247">
        <v>43.7</v>
      </c>
      <c r="G28" s="247">
        <v>42.0</v>
      </c>
      <c r="H28" s="244">
        <f t="shared" si="1"/>
        <v>64.30666667</v>
      </c>
      <c r="I28" s="245" t="s">
        <v>282</v>
      </c>
      <c r="J28" s="248">
        <v>120.0</v>
      </c>
      <c r="K28" s="246">
        <f t="shared" si="2"/>
        <v>7716.8</v>
      </c>
      <c r="L28" s="220"/>
      <c r="M28" s="220"/>
      <c r="N28" s="220"/>
      <c r="O28" s="220"/>
      <c r="P28" s="220"/>
      <c r="Q28" s="220"/>
      <c r="R28" s="220"/>
      <c r="S28" s="220"/>
      <c r="T28" s="220"/>
      <c r="U28" s="220"/>
      <c r="V28" s="220"/>
      <c r="W28" s="220"/>
      <c r="X28" s="220"/>
      <c r="Y28" s="220"/>
      <c r="Z28" s="220"/>
      <c r="AA28" s="220"/>
      <c r="AB28" s="220"/>
      <c r="AC28" s="220"/>
      <c r="AD28" s="220"/>
    </row>
    <row r="29">
      <c r="A29" s="7" t="s">
        <v>312</v>
      </c>
      <c r="B29" s="247">
        <v>228.9</v>
      </c>
      <c r="C29" s="247">
        <v>0.0</v>
      </c>
      <c r="D29" s="247">
        <v>232.9</v>
      </c>
      <c r="E29" s="247">
        <v>0.0</v>
      </c>
      <c r="F29" s="247">
        <v>246.6</v>
      </c>
      <c r="G29" s="247">
        <v>12.52</v>
      </c>
      <c r="H29" s="244">
        <f t="shared" si="1"/>
        <v>240.3066667</v>
      </c>
      <c r="I29" s="245" t="s">
        <v>282</v>
      </c>
      <c r="J29" s="248">
        <v>120.0</v>
      </c>
      <c r="K29" s="246">
        <f t="shared" si="2"/>
        <v>28836.8</v>
      </c>
      <c r="L29" s="220"/>
      <c r="M29" s="220"/>
      <c r="N29" s="220"/>
      <c r="O29" s="220"/>
      <c r="P29" s="220"/>
      <c r="Q29" s="220"/>
      <c r="R29" s="220"/>
      <c r="S29" s="220"/>
      <c r="T29" s="220"/>
      <c r="U29" s="220"/>
      <c r="V29" s="220"/>
      <c r="W29" s="220"/>
      <c r="X29" s="220"/>
      <c r="Y29" s="220"/>
      <c r="Z29" s="220"/>
      <c r="AA29" s="220"/>
      <c r="AB29" s="220"/>
      <c r="AC29" s="220"/>
      <c r="AD29" s="220"/>
    </row>
    <row r="30">
      <c r="A30" s="7" t="s">
        <v>313</v>
      </c>
      <c r="B30" s="247">
        <v>20.9</v>
      </c>
      <c r="C30" s="247">
        <v>10.31</v>
      </c>
      <c r="D30" s="247">
        <v>33.99</v>
      </c>
      <c r="E30" s="247">
        <v>55.1</v>
      </c>
      <c r="F30" s="247">
        <v>37.64</v>
      </c>
      <c r="G30" s="247">
        <v>33.47</v>
      </c>
      <c r="H30" s="244">
        <f t="shared" si="1"/>
        <v>63.80333333</v>
      </c>
      <c r="I30" s="245" t="s">
        <v>282</v>
      </c>
      <c r="J30" s="248">
        <v>110.0</v>
      </c>
      <c r="K30" s="246">
        <f t="shared" si="2"/>
        <v>7018.366667</v>
      </c>
      <c r="L30" s="220"/>
      <c r="M30" s="220"/>
      <c r="N30" s="220"/>
      <c r="O30" s="220"/>
      <c r="P30" s="220"/>
      <c r="Q30" s="220"/>
      <c r="R30" s="220"/>
      <c r="S30" s="220"/>
      <c r="T30" s="220"/>
      <c r="U30" s="220"/>
      <c r="V30" s="220"/>
      <c r="W30" s="220"/>
      <c r="X30" s="220"/>
      <c r="Y30" s="220"/>
      <c r="Z30" s="220"/>
      <c r="AA30" s="220"/>
      <c r="AB30" s="220"/>
      <c r="AC30" s="220"/>
      <c r="AD30" s="220"/>
    </row>
    <row r="31">
      <c r="A31" s="7" t="s">
        <v>314</v>
      </c>
      <c r="B31" s="247">
        <v>26.2</v>
      </c>
      <c r="C31" s="247">
        <v>30.0</v>
      </c>
      <c r="D31" s="247">
        <v>34.9</v>
      </c>
      <c r="E31" s="247">
        <v>30.0</v>
      </c>
      <c r="F31" s="247">
        <v>36.3</v>
      </c>
      <c r="G31" s="247">
        <v>31.3</v>
      </c>
      <c r="H31" s="244">
        <f t="shared" si="1"/>
        <v>62.9</v>
      </c>
      <c r="I31" s="245" t="s">
        <v>282</v>
      </c>
      <c r="J31" s="248">
        <v>110.0</v>
      </c>
      <c r="K31" s="246">
        <f t="shared" si="2"/>
        <v>6919</v>
      </c>
      <c r="L31" s="220"/>
      <c r="M31" s="220"/>
      <c r="N31" s="220"/>
      <c r="O31" s="220"/>
      <c r="P31" s="220"/>
      <c r="Q31" s="220"/>
      <c r="R31" s="220"/>
      <c r="S31" s="220"/>
      <c r="T31" s="220"/>
      <c r="U31" s="220"/>
      <c r="V31" s="220"/>
      <c r="W31" s="220"/>
      <c r="X31" s="220"/>
      <c r="Y31" s="220"/>
      <c r="Z31" s="220"/>
      <c r="AA31" s="220"/>
      <c r="AB31" s="220"/>
      <c r="AC31" s="220"/>
      <c r="AD31" s="220"/>
    </row>
    <row r="32" ht="15.75" customHeight="1">
      <c r="A32" s="7" t="s">
        <v>315</v>
      </c>
      <c r="B32" s="247">
        <v>24.99</v>
      </c>
      <c r="C32" s="247">
        <v>18.12</v>
      </c>
      <c r="D32" s="247">
        <v>23.75</v>
      </c>
      <c r="E32" s="247">
        <v>0.0</v>
      </c>
      <c r="F32" s="247">
        <v>27.28</v>
      </c>
      <c r="G32" s="247">
        <v>22.31</v>
      </c>
      <c r="H32" s="244">
        <f t="shared" si="1"/>
        <v>38.81666667</v>
      </c>
      <c r="I32" s="245" t="s">
        <v>282</v>
      </c>
      <c r="J32" s="248">
        <v>120.0</v>
      </c>
      <c r="K32" s="246">
        <f t="shared" si="2"/>
        <v>4658</v>
      </c>
      <c r="L32" s="238"/>
      <c r="M32" s="220"/>
      <c r="N32" s="220"/>
      <c r="O32" s="220"/>
      <c r="P32" s="220"/>
      <c r="Q32" s="220"/>
      <c r="R32" s="220"/>
      <c r="S32" s="220"/>
      <c r="T32" s="220"/>
      <c r="U32" s="220"/>
      <c r="V32" s="220"/>
      <c r="W32" s="220"/>
      <c r="X32" s="220"/>
      <c r="Y32" s="220"/>
      <c r="Z32" s="220"/>
      <c r="AA32" s="220"/>
      <c r="AB32" s="220"/>
      <c r="AC32" s="220"/>
      <c r="AD32" s="220"/>
    </row>
    <row r="33">
      <c r="A33" s="7" t="s">
        <v>316</v>
      </c>
      <c r="B33" s="247">
        <v>13.7</v>
      </c>
      <c r="C33" s="247">
        <v>17.7</v>
      </c>
      <c r="D33" s="247">
        <v>14.0</v>
      </c>
      <c r="E33" s="247">
        <v>23.3</v>
      </c>
      <c r="F33" s="247">
        <v>17.1</v>
      </c>
      <c r="G33" s="247">
        <v>0.0</v>
      </c>
      <c r="H33" s="244">
        <f t="shared" si="1"/>
        <v>28.6</v>
      </c>
      <c r="I33" s="245" t="s">
        <v>282</v>
      </c>
      <c r="J33" s="248">
        <v>120.0</v>
      </c>
      <c r="K33" s="246">
        <f t="shared" si="2"/>
        <v>3432</v>
      </c>
      <c r="L33" s="238"/>
      <c r="M33" s="220"/>
      <c r="N33" s="220"/>
      <c r="O33" s="220"/>
      <c r="P33" s="220"/>
      <c r="Q33" s="220"/>
      <c r="R33" s="220"/>
      <c r="S33" s="220"/>
      <c r="T33" s="220"/>
      <c r="U33" s="220"/>
      <c r="V33" s="220"/>
      <c r="W33" s="220"/>
      <c r="X33" s="220"/>
      <c r="Y33" s="220"/>
      <c r="Z33" s="220"/>
      <c r="AA33" s="220"/>
      <c r="AB33" s="220"/>
      <c r="AC33" s="220"/>
      <c r="AD33" s="220"/>
    </row>
    <row r="34">
      <c r="A34" s="7" t="s">
        <v>317</v>
      </c>
      <c r="B34" s="247">
        <v>2.99</v>
      </c>
      <c r="C34" s="247">
        <v>10.52</v>
      </c>
      <c r="D34" s="247">
        <v>3.34</v>
      </c>
      <c r="E34" s="247">
        <v>16.83</v>
      </c>
      <c r="F34" s="247">
        <v>27.55</v>
      </c>
      <c r="G34" s="247">
        <v>0.0</v>
      </c>
      <c r="H34" s="244">
        <f t="shared" si="1"/>
        <v>20.41</v>
      </c>
      <c r="I34" s="245" t="s">
        <v>282</v>
      </c>
      <c r="J34" s="248">
        <v>120.0</v>
      </c>
      <c r="K34" s="246">
        <f t="shared" si="2"/>
        <v>2449.2</v>
      </c>
      <c r="L34" s="238"/>
      <c r="M34" s="220"/>
      <c r="N34" s="220"/>
      <c r="O34" s="220"/>
      <c r="P34" s="220"/>
      <c r="Q34" s="220"/>
      <c r="R34" s="220"/>
      <c r="S34" s="220"/>
      <c r="T34" s="220"/>
      <c r="U34" s="220"/>
      <c r="V34" s="220"/>
      <c r="W34" s="220"/>
      <c r="X34" s="220"/>
      <c r="Y34" s="220"/>
      <c r="Z34" s="220"/>
      <c r="AA34" s="220"/>
      <c r="AB34" s="220"/>
      <c r="AC34" s="220"/>
      <c r="AD34" s="220"/>
    </row>
    <row r="35">
      <c r="A35" s="7" t="s">
        <v>318</v>
      </c>
      <c r="B35" s="247">
        <v>3.19</v>
      </c>
      <c r="C35" s="247">
        <v>16.83</v>
      </c>
      <c r="D35" s="247">
        <v>3.5</v>
      </c>
      <c r="E35" s="247">
        <v>9.03</v>
      </c>
      <c r="F35" s="247">
        <v>6.0</v>
      </c>
      <c r="G35" s="247">
        <v>21.01</v>
      </c>
      <c r="H35" s="244">
        <f t="shared" si="1"/>
        <v>19.85333333</v>
      </c>
      <c r="I35" s="245" t="s">
        <v>282</v>
      </c>
      <c r="J35" s="248">
        <v>120.0</v>
      </c>
      <c r="K35" s="246">
        <f t="shared" si="2"/>
        <v>2382.4</v>
      </c>
      <c r="L35" s="238"/>
      <c r="M35" s="220"/>
      <c r="N35" s="220"/>
      <c r="O35" s="220"/>
      <c r="P35" s="220"/>
      <c r="Q35" s="220"/>
      <c r="R35" s="220"/>
      <c r="S35" s="220"/>
      <c r="T35" s="220"/>
      <c r="U35" s="220"/>
      <c r="V35" s="220"/>
      <c r="W35" s="220"/>
      <c r="X35" s="220"/>
      <c r="Y35" s="220"/>
      <c r="Z35" s="220"/>
      <c r="AA35" s="220"/>
      <c r="AB35" s="220"/>
      <c r="AC35" s="220"/>
      <c r="AD35" s="220"/>
    </row>
    <row r="36">
      <c r="A36" s="7" t="s">
        <v>319</v>
      </c>
      <c r="B36" s="247">
        <v>30.31</v>
      </c>
      <c r="C36" s="247">
        <v>0.0</v>
      </c>
      <c r="D36" s="247">
        <v>8.4</v>
      </c>
      <c r="E36" s="247">
        <v>23.28</v>
      </c>
      <c r="F36" s="247">
        <v>8.99</v>
      </c>
      <c r="G36" s="247">
        <v>24.21</v>
      </c>
      <c r="H36" s="244">
        <f t="shared" si="1"/>
        <v>31.73</v>
      </c>
      <c r="I36" s="245" t="s">
        <v>282</v>
      </c>
      <c r="J36" s="248">
        <v>120.0</v>
      </c>
      <c r="K36" s="246">
        <f t="shared" si="2"/>
        <v>3807.6</v>
      </c>
      <c r="L36" s="238"/>
      <c r="M36" s="220"/>
      <c r="N36" s="220"/>
      <c r="O36" s="220"/>
      <c r="P36" s="220"/>
      <c r="Q36" s="220"/>
      <c r="R36" s="220"/>
      <c r="S36" s="220"/>
      <c r="T36" s="220"/>
      <c r="U36" s="220"/>
      <c r="V36" s="220"/>
      <c r="W36" s="220"/>
      <c r="X36" s="220"/>
      <c r="Y36" s="220"/>
      <c r="Z36" s="220"/>
      <c r="AA36" s="220"/>
      <c r="AB36" s="220"/>
      <c r="AC36" s="220"/>
      <c r="AD36" s="220"/>
    </row>
    <row r="37">
      <c r="A37" s="7" t="s">
        <v>320</v>
      </c>
      <c r="B37" s="247">
        <v>2.9</v>
      </c>
      <c r="C37" s="247">
        <v>9.03</v>
      </c>
      <c r="D37" s="247">
        <v>6.0</v>
      </c>
      <c r="E37" s="247">
        <v>0.0</v>
      </c>
      <c r="F37" s="247">
        <v>7.13</v>
      </c>
      <c r="G37" s="247">
        <v>16.86</v>
      </c>
      <c r="H37" s="244">
        <f t="shared" si="1"/>
        <v>13.97333333</v>
      </c>
      <c r="I37" s="245" t="s">
        <v>282</v>
      </c>
      <c r="J37" s="248">
        <v>120.0</v>
      </c>
      <c r="K37" s="246">
        <f t="shared" si="2"/>
        <v>1676.8</v>
      </c>
      <c r="L37" s="238"/>
      <c r="M37" s="220"/>
      <c r="N37" s="220"/>
      <c r="O37" s="220"/>
      <c r="P37" s="220"/>
      <c r="Q37" s="220"/>
      <c r="R37" s="220"/>
      <c r="S37" s="220"/>
      <c r="T37" s="220"/>
      <c r="U37" s="220"/>
      <c r="V37" s="220"/>
      <c r="W37" s="220"/>
      <c r="X37" s="220"/>
      <c r="Y37" s="220"/>
      <c r="Z37" s="220"/>
      <c r="AA37" s="220"/>
      <c r="AB37" s="220"/>
      <c r="AC37" s="220"/>
      <c r="AD37" s="220"/>
    </row>
    <row r="38">
      <c r="A38" s="7" t="s">
        <v>321</v>
      </c>
      <c r="B38" s="247">
        <v>4.67</v>
      </c>
      <c r="C38" s="247">
        <v>0.0</v>
      </c>
      <c r="D38" s="247">
        <v>3.35</v>
      </c>
      <c r="E38" s="247">
        <v>16.83</v>
      </c>
      <c r="F38" s="247">
        <v>8.24</v>
      </c>
      <c r="G38" s="247">
        <v>16.86</v>
      </c>
      <c r="H38" s="244">
        <f t="shared" si="1"/>
        <v>16.65</v>
      </c>
      <c r="I38" s="245" t="s">
        <v>282</v>
      </c>
      <c r="J38" s="248">
        <v>120.0</v>
      </c>
      <c r="K38" s="246">
        <f t="shared" si="2"/>
        <v>1998</v>
      </c>
      <c r="L38" s="238"/>
      <c r="M38" s="220"/>
      <c r="N38" s="220"/>
      <c r="O38" s="220"/>
      <c r="P38" s="220"/>
      <c r="Q38" s="220"/>
      <c r="R38" s="220"/>
      <c r="S38" s="220"/>
      <c r="T38" s="220"/>
      <c r="U38" s="220"/>
      <c r="V38" s="220"/>
      <c r="W38" s="220"/>
      <c r="X38" s="220"/>
      <c r="Y38" s="220"/>
      <c r="Z38" s="220"/>
      <c r="AA38" s="220"/>
      <c r="AB38" s="220"/>
      <c r="AC38" s="220"/>
      <c r="AD38" s="220"/>
    </row>
    <row r="39">
      <c r="A39" s="7" t="s">
        <v>322</v>
      </c>
      <c r="B39" s="247">
        <v>8.4</v>
      </c>
      <c r="C39" s="247">
        <v>23.28</v>
      </c>
      <c r="D39" s="247">
        <v>3.43</v>
      </c>
      <c r="E39" s="247">
        <v>21.5</v>
      </c>
      <c r="F39" s="247">
        <v>7.15</v>
      </c>
      <c r="G39" s="247">
        <v>23.92</v>
      </c>
      <c r="H39" s="244">
        <f t="shared" si="1"/>
        <v>29.22666667</v>
      </c>
      <c r="I39" s="245" t="s">
        <v>282</v>
      </c>
      <c r="J39" s="248">
        <v>120.0</v>
      </c>
      <c r="K39" s="246">
        <f t="shared" si="2"/>
        <v>3507.2</v>
      </c>
      <c r="L39" s="238"/>
      <c r="M39" s="220"/>
      <c r="N39" s="220"/>
      <c r="O39" s="220"/>
      <c r="P39" s="220"/>
      <c r="Q39" s="220"/>
      <c r="R39" s="220"/>
      <c r="S39" s="220"/>
      <c r="T39" s="220"/>
      <c r="U39" s="220"/>
      <c r="V39" s="220"/>
      <c r="W39" s="220"/>
      <c r="X39" s="220"/>
      <c r="Y39" s="220"/>
      <c r="Z39" s="220"/>
      <c r="AA39" s="220"/>
      <c r="AB39" s="220"/>
      <c r="AC39" s="220"/>
      <c r="AD39" s="220"/>
    </row>
    <row r="40">
      <c r="A40" s="7" t="s">
        <v>323</v>
      </c>
      <c r="B40" s="247">
        <v>12.83</v>
      </c>
      <c r="C40" s="247">
        <v>17.52</v>
      </c>
      <c r="D40" s="247">
        <v>14.99</v>
      </c>
      <c r="E40" s="247">
        <v>11.43</v>
      </c>
      <c r="F40" s="247">
        <v>18.99</v>
      </c>
      <c r="G40" s="247">
        <v>30.0</v>
      </c>
      <c r="H40" s="244">
        <f t="shared" si="1"/>
        <v>35.25333333</v>
      </c>
      <c r="I40" s="245" t="s">
        <v>282</v>
      </c>
      <c r="J40" s="248">
        <v>30.0</v>
      </c>
      <c r="K40" s="246">
        <f t="shared" si="2"/>
        <v>1057.6</v>
      </c>
      <c r="L40" s="238"/>
      <c r="M40" s="220"/>
      <c r="N40" s="220"/>
      <c r="O40" s="220"/>
      <c r="P40" s="220"/>
      <c r="Q40" s="220"/>
      <c r="R40" s="220"/>
      <c r="S40" s="220"/>
      <c r="T40" s="220"/>
      <c r="U40" s="220"/>
      <c r="V40" s="220"/>
      <c r="W40" s="220"/>
      <c r="X40" s="220"/>
      <c r="Y40" s="220"/>
      <c r="Z40" s="220"/>
      <c r="AA40" s="220"/>
      <c r="AB40" s="220"/>
      <c r="AC40" s="220"/>
      <c r="AD40" s="220"/>
    </row>
    <row r="41">
      <c r="A41" s="7" t="s">
        <v>324</v>
      </c>
      <c r="B41" s="247">
        <v>9.99</v>
      </c>
      <c r="C41" s="247">
        <v>8.59</v>
      </c>
      <c r="D41" s="247">
        <v>14.73</v>
      </c>
      <c r="E41" s="247">
        <v>17.53</v>
      </c>
      <c r="F41" s="247">
        <v>15.0</v>
      </c>
      <c r="G41" s="247">
        <v>12.98</v>
      </c>
      <c r="H41" s="244">
        <f t="shared" si="1"/>
        <v>26.27333333</v>
      </c>
      <c r="I41" s="245" t="s">
        <v>282</v>
      </c>
      <c r="J41" s="248">
        <v>30.0</v>
      </c>
      <c r="K41" s="246">
        <f t="shared" si="2"/>
        <v>788.2</v>
      </c>
      <c r="L41" s="238"/>
      <c r="M41" s="220"/>
      <c r="N41" s="220"/>
      <c r="O41" s="220"/>
      <c r="P41" s="220"/>
      <c r="Q41" s="220"/>
      <c r="R41" s="220"/>
      <c r="S41" s="220"/>
      <c r="T41" s="220"/>
      <c r="U41" s="220"/>
      <c r="V41" s="220"/>
      <c r="W41" s="220"/>
      <c r="X41" s="220"/>
      <c r="Y41" s="220"/>
      <c r="Z41" s="220"/>
      <c r="AA41" s="220"/>
      <c r="AB41" s="220"/>
      <c r="AC41" s="220"/>
      <c r="AD41" s="220"/>
    </row>
    <row r="42">
      <c r="A42" s="7" t="s">
        <v>325</v>
      </c>
      <c r="B42" s="247">
        <v>11.9</v>
      </c>
      <c r="C42" s="247">
        <v>12.49</v>
      </c>
      <c r="D42" s="247">
        <v>12.9</v>
      </c>
      <c r="E42" s="247">
        <v>40.41</v>
      </c>
      <c r="F42" s="247">
        <v>14.0</v>
      </c>
      <c r="G42" s="247">
        <v>0.0</v>
      </c>
      <c r="H42" s="244">
        <f t="shared" si="1"/>
        <v>30.56666667</v>
      </c>
      <c r="I42" s="245" t="s">
        <v>282</v>
      </c>
      <c r="J42" s="248">
        <v>10.0</v>
      </c>
      <c r="K42" s="246">
        <f t="shared" si="2"/>
        <v>305.6666667</v>
      </c>
      <c r="L42" s="238"/>
      <c r="M42" s="220"/>
      <c r="N42" s="220"/>
      <c r="O42" s="220"/>
      <c r="P42" s="220"/>
      <c r="Q42" s="220"/>
      <c r="R42" s="220"/>
      <c r="S42" s="220"/>
      <c r="T42" s="220"/>
      <c r="U42" s="220"/>
      <c r="V42" s="220"/>
      <c r="W42" s="220"/>
      <c r="X42" s="220"/>
      <c r="Y42" s="220"/>
      <c r="Z42" s="220"/>
      <c r="AA42" s="220"/>
      <c r="AB42" s="220"/>
      <c r="AC42" s="220"/>
      <c r="AD42" s="220"/>
    </row>
    <row r="43">
      <c r="A43" s="7" t="s">
        <v>326</v>
      </c>
      <c r="B43" s="247">
        <v>19.9</v>
      </c>
      <c r="C43" s="247">
        <v>12.91</v>
      </c>
      <c r="D43" s="247">
        <v>22.67</v>
      </c>
      <c r="E43" s="247">
        <v>23.86</v>
      </c>
      <c r="F43" s="247">
        <v>29.99</v>
      </c>
      <c r="G43" s="247">
        <v>8.81</v>
      </c>
      <c r="H43" s="244">
        <f t="shared" si="1"/>
        <v>39.38</v>
      </c>
      <c r="I43" s="245" t="s">
        <v>282</v>
      </c>
      <c r="J43" s="248">
        <v>10.0</v>
      </c>
      <c r="K43" s="246">
        <f t="shared" si="2"/>
        <v>393.8</v>
      </c>
      <c r="L43" s="238"/>
      <c r="M43" s="220"/>
      <c r="N43" s="220"/>
      <c r="O43" s="220"/>
      <c r="P43" s="220"/>
      <c r="Q43" s="220"/>
      <c r="R43" s="220"/>
      <c r="S43" s="220"/>
      <c r="T43" s="220"/>
      <c r="U43" s="220"/>
      <c r="V43" s="220"/>
      <c r="W43" s="220"/>
      <c r="X43" s="220"/>
      <c r="Y43" s="220"/>
      <c r="Z43" s="220"/>
      <c r="AA43" s="220"/>
      <c r="AB43" s="220"/>
      <c r="AC43" s="220"/>
      <c r="AD43" s="220"/>
    </row>
    <row r="44">
      <c r="A44" s="7" t="s">
        <v>327</v>
      </c>
      <c r="B44" s="247">
        <v>27.65</v>
      </c>
      <c r="C44" s="247">
        <v>15.73</v>
      </c>
      <c r="D44" s="247">
        <v>30.0</v>
      </c>
      <c r="E44" s="247">
        <v>30.0</v>
      </c>
      <c r="F44" s="247">
        <v>38.9</v>
      </c>
      <c r="G44" s="247">
        <v>12.9</v>
      </c>
      <c r="H44" s="244">
        <f t="shared" si="1"/>
        <v>51.72666667</v>
      </c>
      <c r="I44" s="245" t="s">
        <v>282</v>
      </c>
      <c r="J44" s="248">
        <v>5.0</v>
      </c>
      <c r="K44" s="246">
        <f t="shared" si="2"/>
        <v>258.6333333</v>
      </c>
      <c r="L44" s="238"/>
      <c r="M44" s="220"/>
      <c r="N44" s="220"/>
      <c r="O44" s="220"/>
      <c r="P44" s="220"/>
      <c r="Q44" s="220"/>
      <c r="R44" s="220"/>
      <c r="S44" s="220"/>
      <c r="T44" s="220"/>
      <c r="U44" s="220"/>
      <c r="V44" s="220"/>
      <c r="W44" s="220"/>
      <c r="X44" s="220"/>
      <c r="Y44" s="220"/>
      <c r="Z44" s="220"/>
      <c r="AA44" s="220"/>
      <c r="AB44" s="220"/>
      <c r="AC44" s="220"/>
      <c r="AD44" s="220"/>
    </row>
    <row r="45">
      <c r="A45" s="7" t="s">
        <v>328</v>
      </c>
      <c r="B45" s="247">
        <v>15.16</v>
      </c>
      <c r="C45" s="247">
        <v>0.0</v>
      </c>
      <c r="D45" s="247">
        <v>19.98</v>
      </c>
      <c r="E45" s="247">
        <v>0.0</v>
      </c>
      <c r="F45" s="247">
        <v>56.05</v>
      </c>
      <c r="G45" s="247">
        <v>0.0</v>
      </c>
      <c r="H45" s="244">
        <f t="shared" si="1"/>
        <v>30.39666667</v>
      </c>
      <c r="I45" s="245" t="s">
        <v>282</v>
      </c>
      <c r="J45" s="248">
        <v>10.0</v>
      </c>
      <c r="K45" s="246">
        <f t="shared" si="2"/>
        <v>303.9666667</v>
      </c>
      <c r="L45" s="238"/>
      <c r="M45" s="220"/>
      <c r="N45" s="220"/>
      <c r="O45" s="220"/>
      <c r="P45" s="220"/>
      <c r="Q45" s="220"/>
      <c r="R45" s="220"/>
      <c r="S45" s="220"/>
      <c r="T45" s="220"/>
      <c r="U45" s="220"/>
      <c r="V45" s="220"/>
      <c r="W45" s="220"/>
      <c r="X45" s="220"/>
      <c r="Y45" s="220"/>
      <c r="Z45" s="220"/>
      <c r="AA45" s="220"/>
      <c r="AB45" s="220"/>
      <c r="AC45" s="220"/>
      <c r="AD45" s="220"/>
    </row>
    <row r="46">
      <c r="A46" s="7" t="s">
        <v>329</v>
      </c>
      <c r="B46" s="247">
        <v>16.99</v>
      </c>
      <c r="C46" s="247">
        <v>11.3</v>
      </c>
      <c r="D46" s="247">
        <v>17.54</v>
      </c>
      <c r="E46" s="247">
        <v>41.11</v>
      </c>
      <c r="F46" s="247">
        <v>20.55</v>
      </c>
      <c r="G46" s="247">
        <v>0.0</v>
      </c>
      <c r="H46" s="244">
        <f t="shared" si="1"/>
        <v>35.83</v>
      </c>
      <c r="I46" s="245" t="s">
        <v>282</v>
      </c>
      <c r="J46" s="248">
        <v>5.0</v>
      </c>
      <c r="K46" s="246">
        <f t="shared" si="2"/>
        <v>179.15</v>
      </c>
      <c r="L46" s="238"/>
      <c r="M46" s="220"/>
      <c r="N46" s="220"/>
      <c r="O46" s="220"/>
      <c r="P46" s="220"/>
      <c r="Q46" s="220"/>
      <c r="R46" s="220"/>
      <c r="S46" s="220"/>
      <c r="T46" s="220"/>
      <c r="U46" s="220"/>
      <c r="V46" s="220"/>
      <c r="W46" s="220"/>
      <c r="X46" s="220"/>
      <c r="Y46" s="220"/>
      <c r="Z46" s="220"/>
      <c r="AA46" s="220"/>
      <c r="AB46" s="220"/>
      <c r="AC46" s="220"/>
      <c r="AD46" s="220"/>
    </row>
    <row r="47">
      <c r="A47" s="7" t="s">
        <v>330</v>
      </c>
      <c r="B47" s="247">
        <v>15.0</v>
      </c>
      <c r="C47" s="247">
        <v>0.0</v>
      </c>
      <c r="D47" s="247">
        <v>22.9</v>
      </c>
      <c r="E47" s="247">
        <v>0.0</v>
      </c>
      <c r="F47" s="247">
        <v>24.99</v>
      </c>
      <c r="G47" s="247">
        <v>0.0</v>
      </c>
      <c r="H47" s="244">
        <f t="shared" si="1"/>
        <v>20.96333333</v>
      </c>
      <c r="I47" s="245" t="s">
        <v>282</v>
      </c>
      <c r="J47" s="248">
        <v>5.0</v>
      </c>
      <c r="K47" s="246">
        <f t="shared" si="2"/>
        <v>104.8166667</v>
      </c>
      <c r="L47" s="238"/>
      <c r="M47" s="220"/>
      <c r="N47" s="220"/>
      <c r="O47" s="220"/>
      <c r="P47" s="220"/>
      <c r="Q47" s="220"/>
      <c r="R47" s="220"/>
      <c r="S47" s="220"/>
      <c r="T47" s="220"/>
      <c r="U47" s="220"/>
      <c r="V47" s="220"/>
      <c r="W47" s="220"/>
      <c r="X47" s="220"/>
      <c r="Y47" s="220"/>
      <c r="Z47" s="220"/>
      <c r="AA47" s="220"/>
      <c r="AB47" s="220"/>
      <c r="AC47" s="220"/>
      <c r="AD47" s="220"/>
    </row>
    <row r="48">
      <c r="A48" s="7" t="s">
        <v>331</v>
      </c>
      <c r="B48" s="247">
        <v>143.93</v>
      </c>
      <c r="C48" s="247">
        <v>14.65</v>
      </c>
      <c r="D48" s="247">
        <v>145.78</v>
      </c>
      <c r="E48" s="247">
        <v>0.0</v>
      </c>
      <c r="F48" s="247">
        <v>189.0</v>
      </c>
      <c r="G48" s="247">
        <v>0.0</v>
      </c>
      <c r="H48" s="244">
        <f t="shared" si="1"/>
        <v>164.4533333</v>
      </c>
      <c r="I48" s="245" t="s">
        <v>282</v>
      </c>
      <c r="J48" s="248">
        <v>5.0</v>
      </c>
      <c r="K48" s="246">
        <f t="shared" si="2"/>
        <v>822.2666667</v>
      </c>
      <c r="L48" s="238"/>
      <c r="M48" s="220"/>
      <c r="N48" s="220"/>
      <c r="O48" s="220"/>
      <c r="P48" s="220"/>
      <c r="Q48" s="220"/>
      <c r="R48" s="220"/>
      <c r="S48" s="220"/>
      <c r="T48" s="220"/>
      <c r="U48" s="220"/>
      <c r="V48" s="220"/>
      <c r="W48" s="220"/>
      <c r="X48" s="220"/>
      <c r="Y48" s="220"/>
      <c r="Z48" s="220"/>
      <c r="AA48" s="220"/>
      <c r="AB48" s="220"/>
      <c r="AC48" s="220"/>
      <c r="AD48" s="220"/>
    </row>
    <row r="49">
      <c r="A49" s="7" t="s">
        <v>332</v>
      </c>
      <c r="B49" s="247">
        <v>98.9</v>
      </c>
      <c r="C49" s="247">
        <v>0.0</v>
      </c>
      <c r="D49" s="247">
        <v>117.38</v>
      </c>
      <c r="E49" s="247">
        <v>0.0</v>
      </c>
      <c r="F49" s="247">
        <v>134.89</v>
      </c>
      <c r="G49" s="247">
        <v>14.65</v>
      </c>
      <c r="H49" s="244">
        <f t="shared" si="1"/>
        <v>121.94</v>
      </c>
      <c r="I49" s="245" t="s">
        <v>282</v>
      </c>
      <c r="J49" s="248">
        <v>5.0</v>
      </c>
      <c r="K49" s="246">
        <f t="shared" si="2"/>
        <v>609.7</v>
      </c>
      <c r="L49" s="238"/>
      <c r="M49" s="220"/>
      <c r="N49" s="220"/>
      <c r="O49" s="220"/>
      <c r="P49" s="220"/>
      <c r="Q49" s="220"/>
      <c r="R49" s="220"/>
      <c r="S49" s="220"/>
      <c r="T49" s="220"/>
      <c r="U49" s="220"/>
      <c r="V49" s="220"/>
      <c r="W49" s="220"/>
      <c r="X49" s="220"/>
      <c r="Y49" s="220"/>
      <c r="Z49" s="220"/>
      <c r="AA49" s="220"/>
      <c r="AB49" s="220"/>
      <c r="AC49" s="220"/>
      <c r="AD49" s="220"/>
    </row>
    <row r="50">
      <c r="A50" s="7" t="s">
        <v>333</v>
      </c>
      <c r="B50" s="247">
        <v>454.95</v>
      </c>
      <c r="C50" s="247">
        <v>36.98</v>
      </c>
      <c r="D50" s="247">
        <v>500.97</v>
      </c>
      <c r="E50" s="247">
        <v>70.9</v>
      </c>
      <c r="F50" s="247">
        <v>509.3</v>
      </c>
      <c r="G50" s="247">
        <v>0.0</v>
      </c>
      <c r="H50" s="244">
        <f t="shared" si="1"/>
        <v>524.3666667</v>
      </c>
      <c r="I50" s="245" t="s">
        <v>282</v>
      </c>
      <c r="J50" s="248">
        <v>5.0</v>
      </c>
      <c r="K50" s="246">
        <f t="shared" si="2"/>
        <v>2621.833333</v>
      </c>
      <c r="L50" s="238"/>
      <c r="M50" s="220"/>
      <c r="N50" s="220"/>
      <c r="O50" s="220"/>
      <c r="P50" s="220"/>
      <c r="Q50" s="220"/>
      <c r="R50" s="220"/>
      <c r="S50" s="220"/>
      <c r="T50" s="220"/>
      <c r="U50" s="220"/>
      <c r="V50" s="220"/>
      <c r="W50" s="220"/>
      <c r="X50" s="220"/>
      <c r="Y50" s="220"/>
      <c r="Z50" s="220"/>
      <c r="AA50" s="220"/>
      <c r="AB50" s="220"/>
      <c r="AC50" s="220"/>
      <c r="AD50" s="220"/>
    </row>
    <row r="51">
      <c r="A51" s="7" t="s">
        <v>334</v>
      </c>
      <c r="B51" s="247">
        <v>208.5</v>
      </c>
      <c r="C51" s="247">
        <v>11.97</v>
      </c>
      <c r="D51" s="247">
        <v>319.9</v>
      </c>
      <c r="E51" s="247">
        <v>0.0</v>
      </c>
      <c r="F51" s="247">
        <v>330.0</v>
      </c>
      <c r="G51" s="247">
        <v>14.55</v>
      </c>
      <c r="H51" s="244">
        <f t="shared" si="1"/>
        <v>294.9733333</v>
      </c>
      <c r="I51" s="245" t="s">
        <v>282</v>
      </c>
      <c r="J51" s="248">
        <v>5.0</v>
      </c>
      <c r="K51" s="246">
        <f t="shared" si="2"/>
        <v>1474.866667</v>
      </c>
      <c r="L51" s="238"/>
      <c r="M51" s="220"/>
      <c r="N51" s="220"/>
      <c r="O51" s="220"/>
      <c r="P51" s="220"/>
      <c r="Q51" s="220"/>
      <c r="R51" s="220"/>
      <c r="S51" s="220"/>
      <c r="T51" s="220"/>
      <c r="U51" s="220"/>
      <c r="V51" s="220"/>
      <c r="W51" s="220"/>
      <c r="X51" s="220"/>
      <c r="Y51" s="220"/>
      <c r="Z51" s="220"/>
      <c r="AA51" s="220"/>
      <c r="AB51" s="220"/>
      <c r="AC51" s="220"/>
      <c r="AD51" s="220"/>
    </row>
    <row r="52">
      <c r="A52" s="7" t="s">
        <v>335</v>
      </c>
      <c r="B52" s="247">
        <v>181.0</v>
      </c>
      <c r="C52" s="247">
        <v>0.0</v>
      </c>
      <c r="D52" s="247">
        <v>182.55</v>
      </c>
      <c r="E52" s="247">
        <v>17.47</v>
      </c>
      <c r="F52" s="247">
        <v>186.07</v>
      </c>
      <c r="G52" s="247">
        <v>0.0</v>
      </c>
      <c r="H52" s="244">
        <f t="shared" si="1"/>
        <v>189.03</v>
      </c>
      <c r="I52" s="245" t="s">
        <v>282</v>
      </c>
      <c r="J52" s="248">
        <v>10.0</v>
      </c>
      <c r="K52" s="246">
        <f t="shared" si="2"/>
        <v>1890.3</v>
      </c>
      <c r="L52" s="238"/>
      <c r="M52" s="220"/>
      <c r="N52" s="220"/>
      <c r="O52" s="220"/>
      <c r="P52" s="220"/>
      <c r="Q52" s="220"/>
      <c r="R52" s="220"/>
      <c r="S52" s="220"/>
      <c r="T52" s="220"/>
      <c r="U52" s="220"/>
      <c r="V52" s="220"/>
      <c r="W52" s="220"/>
      <c r="X52" s="220"/>
      <c r="Y52" s="220"/>
      <c r="Z52" s="220"/>
      <c r="AA52" s="220"/>
      <c r="AB52" s="220"/>
      <c r="AC52" s="220"/>
      <c r="AD52" s="220"/>
    </row>
    <row r="53">
      <c r="A53" s="7" t="s">
        <v>336</v>
      </c>
      <c r="B53" s="247">
        <v>66.99</v>
      </c>
      <c r="C53" s="247">
        <v>0.0</v>
      </c>
      <c r="D53" s="247">
        <v>69.9</v>
      </c>
      <c r="E53" s="247">
        <v>0.0</v>
      </c>
      <c r="F53" s="247">
        <v>12.0</v>
      </c>
      <c r="G53" s="247">
        <v>0.0</v>
      </c>
      <c r="H53" s="244">
        <f t="shared" si="1"/>
        <v>49.63</v>
      </c>
      <c r="I53" s="245" t="s">
        <v>282</v>
      </c>
      <c r="J53" s="248">
        <v>10.0</v>
      </c>
      <c r="K53" s="246">
        <f t="shared" si="2"/>
        <v>496.3</v>
      </c>
      <c r="L53" s="238"/>
      <c r="M53" s="220"/>
      <c r="N53" s="220"/>
      <c r="O53" s="220"/>
      <c r="P53" s="220"/>
      <c r="Q53" s="220"/>
      <c r="R53" s="220"/>
      <c r="S53" s="220"/>
      <c r="T53" s="220"/>
      <c r="U53" s="220"/>
      <c r="V53" s="220"/>
      <c r="W53" s="220"/>
      <c r="X53" s="220"/>
      <c r="Y53" s="220"/>
      <c r="Z53" s="220"/>
      <c r="AA53" s="220"/>
      <c r="AB53" s="220"/>
      <c r="AC53" s="220"/>
      <c r="AD53" s="220"/>
    </row>
    <row r="54">
      <c r="A54" s="7" t="s">
        <v>337</v>
      </c>
      <c r="B54" s="249">
        <v>29.99</v>
      </c>
      <c r="C54" s="247">
        <v>21.53</v>
      </c>
      <c r="D54" s="247">
        <v>31.9</v>
      </c>
      <c r="E54" s="247">
        <v>18.38</v>
      </c>
      <c r="F54" s="247">
        <v>59.97</v>
      </c>
      <c r="G54" s="247">
        <v>14.78</v>
      </c>
      <c r="H54" s="244">
        <f t="shared" si="1"/>
        <v>58.85</v>
      </c>
      <c r="I54" s="245" t="s">
        <v>282</v>
      </c>
      <c r="J54" s="248">
        <v>5.0</v>
      </c>
      <c r="K54" s="246">
        <f t="shared" si="2"/>
        <v>294.25</v>
      </c>
      <c r="L54" s="238"/>
      <c r="M54" s="220"/>
      <c r="N54" s="220"/>
      <c r="O54" s="220"/>
      <c r="P54" s="220"/>
      <c r="Q54" s="220"/>
      <c r="R54" s="220"/>
      <c r="S54" s="220"/>
      <c r="T54" s="220"/>
      <c r="U54" s="220"/>
      <c r="V54" s="220"/>
      <c r="W54" s="220"/>
      <c r="X54" s="220"/>
      <c r="Y54" s="220"/>
      <c r="Z54" s="220"/>
      <c r="AA54" s="220"/>
      <c r="AB54" s="220"/>
      <c r="AC54" s="220"/>
      <c r="AD54" s="220"/>
    </row>
    <row r="55">
      <c r="A55" s="7" t="s">
        <v>338</v>
      </c>
      <c r="B55" s="247">
        <v>68.99</v>
      </c>
      <c r="C55" s="247">
        <v>0.0</v>
      </c>
      <c r="D55" s="247">
        <v>72.88</v>
      </c>
      <c r="E55" s="247">
        <v>16.0</v>
      </c>
      <c r="F55" s="247">
        <v>78.99</v>
      </c>
      <c r="G55" s="247">
        <v>38.3</v>
      </c>
      <c r="H55" s="244">
        <f t="shared" si="1"/>
        <v>91.72</v>
      </c>
      <c r="I55" s="245" t="s">
        <v>282</v>
      </c>
      <c r="J55" s="248">
        <v>10.0</v>
      </c>
      <c r="K55" s="246">
        <f t="shared" si="2"/>
        <v>917.2</v>
      </c>
      <c r="L55" s="238"/>
      <c r="M55" s="220"/>
      <c r="N55" s="220"/>
      <c r="O55" s="220"/>
      <c r="P55" s="220"/>
      <c r="Q55" s="220"/>
      <c r="R55" s="220"/>
      <c r="S55" s="220"/>
      <c r="T55" s="220"/>
      <c r="U55" s="220"/>
      <c r="V55" s="220"/>
      <c r="W55" s="220"/>
      <c r="X55" s="220"/>
      <c r="Y55" s="220"/>
      <c r="Z55" s="220"/>
      <c r="AA55" s="220"/>
      <c r="AB55" s="220"/>
      <c r="AC55" s="220"/>
      <c r="AD55" s="220"/>
    </row>
    <row r="56">
      <c r="A56" s="7" t="s">
        <v>339</v>
      </c>
      <c r="B56" s="247">
        <v>34.36</v>
      </c>
      <c r="C56" s="247">
        <v>21.19</v>
      </c>
      <c r="D56" s="247">
        <v>41.0</v>
      </c>
      <c r="E56" s="247">
        <v>0.0</v>
      </c>
      <c r="F56" s="247">
        <v>45.9</v>
      </c>
      <c r="G56" s="247">
        <v>42.0</v>
      </c>
      <c r="H56" s="244">
        <f t="shared" si="1"/>
        <v>61.48333333</v>
      </c>
      <c r="I56" s="245" t="s">
        <v>282</v>
      </c>
      <c r="J56" s="248">
        <v>5.0</v>
      </c>
      <c r="K56" s="246">
        <f t="shared" si="2"/>
        <v>307.4166667</v>
      </c>
      <c r="L56" s="238"/>
      <c r="M56" s="220"/>
      <c r="N56" s="220"/>
      <c r="O56" s="220"/>
      <c r="P56" s="220"/>
      <c r="Q56" s="220"/>
      <c r="R56" s="220"/>
      <c r="S56" s="220"/>
      <c r="T56" s="220"/>
      <c r="U56" s="220"/>
      <c r="V56" s="220"/>
      <c r="W56" s="220"/>
      <c r="X56" s="220"/>
      <c r="Y56" s="220"/>
      <c r="Z56" s="220"/>
      <c r="AA56" s="220"/>
      <c r="AB56" s="220"/>
      <c r="AC56" s="220"/>
      <c r="AD56" s="220"/>
    </row>
    <row r="57">
      <c r="A57" s="7" t="s">
        <v>340</v>
      </c>
      <c r="B57" s="247">
        <v>29.89</v>
      </c>
      <c r="C57" s="247">
        <v>0.0</v>
      </c>
      <c r="D57" s="247">
        <v>30.9</v>
      </c>
      <c r="E57" s="247">
        <v>8.98</v>
      </c>
      <c r="F57" s="247">
        <v>36.9</v>
      </c>
      <c r="G57" s="247">
        <v>0.0</v>
      </c>
      <c r="H57" s="244">
        <f t="shared" si="1"/>
        <v>35.55666667</v>
      </c>
      <c r="I57" s="245" t="s">
        <v>282</v>
      </c>
      <c r="J57" s="248">
        <v>5.0</v>
      </c>
      <c r="K57" s="246">
        <f t="shared" si="2"/>
        <v>177.7833333</v>
      </c>
      <c r="L57" s="238"/>
      <c r="M57" s="220"/>
      <c r="N57" s="220"/>
      <c r="O57" s="220"/>
      <c r="P57" s="220"/>
      <c r="Q57" s="220"/>
      <c r="R57" s="220"/>
      <c r="S57" s="220"/>
      <c r="T57" s="220"/>
      <c r="U57" s="220"/>
      <c r="V57" s="220"/>
      <c r="W57" s="220"/>
      <c r="X57" s="220"/>
      <c r="Y57" s="220"/>
      <c r="Z57" s="220"/>
      <c r="AA57" s="220"/>
      <c r="AB57" s="220"/>
      <c r="AC57" s="220"/>
      <c r="AD57" s="220"/>
    </row>
    <row r="58">
      <c r="A58" s="7" t="s">
        <v>341</v>
      </c>
      <c r="B58" s="247">
        <v>16.9</v>
      </c>
      <c r="C58" s="247">
        <v>21.01</v>
      </c>
      <c r="D58" s="247">
        <v>24.06</v>
      </c>
      <c r="E58" s="247">
        <v>0.0</v>
      </c>
      <c r="F58" s="247">
        <v>29.9</v>
      </c>
      <c r="G58" s="247">
        <v>39.4</v>
      </c>
      <c r="H58" s="244">
        <f t="shared" si="1"/>
        <v>43.75666667</v>
      </c>
      <c r="I58" s="245" t="s">
        <v>282</v>
      </c>
      <c r="J58" s="248">
        <v>20.0</v>
      </c>
      <c r="K58" s="246">
        <f t="shared" si="2"/>
        <v>875.1333333</v>
      </c>
      <c r="L58" s="238"/>
      <c r="M58" s="220"/>
      <c r="N58" s="220"/>
      <c r="O58" s="220"/>
      <c r="P58" s="220"/>
      <c r="Q58" s="220"/>
      <c r="R58" s="220"/>
      <c r="S58" s="220"/>
      <c r="T58" s="220"/>
      <c r="U58" s="220"/>
      <c r="V58" s="220"/>
      <c r="W58" s="220"/>
      <c r="X58" s="220"/>
      <c r="Y58" s="220"/>
      <c r="Z58" s="220"/>
      <c r="AA58" s="220"/>
      <c r="AB58" s="220"/>
      <c r="AC58" s="220"/>
      <c r="AD58" s="220"/>
    </row>
    <row r="59">
      <c r="A59" s="7" t="s">
        <v>342</v>
      </c>
      <c r="B59" s="247">
        <v>15.9</v>
      </c>
      <c r="C59" s="247">
        <v>14.94</v>
      </c>
      <c r="D59" s="247">
        <v>19.9</v>
      </c>
      <c r="E59" s="247">
        <v>10.31</v>
      </c>
      <c r="F59" s="247">
        <v>25.35</v>
      </c>
      <c r="G59" s="247">
        <v>0.0</v>
      </c>
      <c r="H59" s="244">
        <f t="shared" si="1"/>
        <v>28.8</v>
      </c>
      <c r="I59" s="245" t="s">
        <v>282</v>
      </c>
      <c r="J59" s="248">
        <v>20.0</v>
      </c>
      <c r="K59" s="246">
        <f t="shared" si="2"/>
        <v>576</v>
      </c>
      <c r="L59" s="238"/>
      <c r="M59" s="220"/>
      <c r="N59" s="220"/>
      <c r="O59" s="220"/>
      <c r="P59" s="220"/>
      <c r="Q59" s="220"/>
      <c r="R59" s="220"/>
      <c r="S59" s="220"/>
      <c r="T59" s="220"/>
      <c r="U59" s="220"/>
      <c r="V59" s="220"/>
      <c r="W59" s="220"/>
      <c r="X59" s="220"/>
      <c r="Y59" s="220"/>
      <c r="Z59" s="220"/>
      <c r="AA59" s="220"/>
      <c r="AB59" s="220"/>
      <c r="AC59" s="220"/>
      <c r="AD59" s="220"/>
    </row>
    <row r="60">
      <c r="A60" s="7" t="s">
        <v>343</v>
      </c>
      <c r="B60" s="247">
        <v>44.9</v>
      </c>
      <c r="C60" s="247">
        <v>42.0</v>
      </c>
      <c r="D60" s="247">
        <v>49.9</v>
      </c>
      <c r="E60" s="247">
        <v>0.0</v>
      </c>
      <c r="F60" s="247">
        <v>53.11</v>
      </c>
      <c r="G60" s="247">
        <v>42.0</v>
      </c>
      <c r="H60" s="244">
        <f t="shared" si="1"/>
        <v>77.30333333</v>
      </c>
      <c r="I60" s="245" t="s">
        <v>282</v>
      </c>
      <c r="J60" s="248">
        <v>5.0</v>
      </c>
      <c r="K60" s="246">
        <f t="shared" si="2"/>
        <v>386.5166667</v>
      </c>
      <c r="L60" s="238"/>
      <c r="M60" s="220"/>
      <c r="N60" s="220"/>
      <c r="O60" s="220"/>
      <c r="P60" s="220"/>
      <c r="Q60" s="220"/>
      <c r="R60" s="220"/>
      <c r="S60" s="220"/>
      <c r="T60" s="220"/>
      <c r="U60" s="220"/>
      <c r="V60" s="220"/>
      <c r="W60" s="220"/>
      <c r="X60" s="220"/>
      <c r="Y60" s="220"/>
      <c r="Z60" s="220"/>
      <c r="AA60" s="220"/>
      <c r="AB60" s="220"/>
      <c r="AC60" s="220"/>
      <c r="AD60" s="220"/>
    </row>
    <row r="61">
      <c r="A61" s="7" t="s">
        <v>344</v>
      </c>
      <c r="B61" s="247">
        <v>67.1</v>
      </c>
      <c r="C61" s="247">
        <v>0.0</v>
      </c>
      <c r="D61" s="247">
        <v>78.9</v>
      </c>
      <c r="E61" s="247">
        <v>47.9</v>
      </c>
      <c r="F61" s="247">
        <v>99.99</v>
      </c>
      <c r="G61" s="247">
        <v>0.0</v>
      </c>
      <c r="H61" s="244">
        <f t="shared" si="1"/>
        <v>97.96333333</v>
      </c>
      <c r="I61" s="245" t="s">
        <v>282</v>
      </c>
      <c r="J61" s="248">
        <v>5.0</v>
      </c>
      <c r="K61" s="246">
        <f t="shared" si="2"/>
        <v>489.8166667</v>
      </c>
      <c r="L61" s="238"/>
      <c r="M61" s="220"/>
      <c r="N61" s="220"/>
      <c r="O61" s="220"/>
      <c r="P61" s="220"/>
      <c r="Q61" s="220"/>
      <c r="R61" s="220"/>
      <c r="S61" s="220"/>
      <c r="T61" s="220"/>
      <c r="U61" s="220"/>
      <c r="V61" s="220"/>
      <c r="W61" s="220"/>
      <c r="X61" s="220"/>
      <c r="Y61" s="220"/>
      <c r="Z61" s="220"/>
      <c r="AA61" s="220"/>
      <c r="AB61" s="220"/>
      <c r="AC61" s="220"/>
      <c r="AD61" s="220"/>
    </row>
    <row r="62">
      <c r="A62" s="7" t="s">
        <v>345</v>
      </c>
      <c r="B62" s="247">
        <v>12.99</v>
      </c>
      <c r="C62" s="247">
        <v>17.05</v>
      </c>
      <c r="D62" s="247">
        <v>14.07</v>
      </c>
      <c r="E62" s="247">
        <v>0.0</v>
      </c>
      <c r="F62" s="247">
        <v>15.52</v>
      </c>
      <c r="G62" s="247">
        <v>0.0</v>
      </c>
      <c r="H62" s="244">
        <f t="shared" si="1"/>
        <v>19.87666667</v>
      </c>
      <c r="I62" s="245" t="s">
        <v>282</v>
      </c>
      <c r="J62" s="248">
        <v>120.0</v>
      </c>
      <c r="K62" s="246">
        <f t="shared" si="2"/>
        <v>2385.2</v>
      </c>
      <c r="L62" s="238"/>
      <c r="M62" s="220"/>
      <c r="N62" s="220"/>
      <c r="O62" s="220"/>
      <c r="P62" s="220"/>
      <c r="Q62" s="220"/>
      <c r="R62" s="220"/>
      <c r="S62" s="220"/>
      <c r="T62" s="220"/>
      <c r="U62" s="220"/>
      <c r="V62" s="220"/>
      <c r="W62" s="220"/>
      <c r="X62" s="220"/>
      <c r="Y62" s="220"/>
      <c r="Z62" s="220"/>
      <c r="AA62" s="220"/>
      <c r="AB62" s="220"/>
      <c r="AC62" s="220"/>
      <c r="AD62" s="220"/>
    </row>
    <row r="63">
      <c r="A63" s="7" t="s">
        <v>346</v>
      </c>
      <c r="B63" s="247">
        <f>39/10</f>
        <v>3.9</v>
      </c>
      <c r="C63" s="247">
        <f>69.8/10</f>
        <v>6.98</v>
      </c>
      <c r="D63" s="247">
        <f>39.99/10</f>
        <v>3.999</v>
      </c>
      <c r="E63" s="247">
        <f>39.4/10</f>
        <v>3.94</v>
      </c>
      <c r="F63" s="247">
        <f>56.9/12</f>
        <v>4.741666667</v>
      </c>
      <c r="G63" s="247">
        <f>35.7/12</f>
        <v>2.975</v>
      </c>
      <c r="H63" s="244">
        <f t="shared" si="1"/>
        <v>8.845222222</v>
      </c>
      <c r="I63" s="245" t="s">
        <v>282</v>
      </c>
      <c r="J63" s="248">
        <v>120.0</v>
      </c>
      <c r="K63" s="246">
        <f t="shared" si="2"/>
        <v>1061.426667</v>
      </c>
      <c r="L63" s="238"/>
      <c r="M63" s="220"/>
      <c r="N63" s="220"/>
      <c r="O63" s="220"/>
      <c r="P63" s="220"/>
      <c r="Q63" s="220"/>
      <c r="R63" s="220"/>
      <c r="S63" s="220"/>
      <c r="T63" s="220"/>
      <c r="U63" s="220"/>
      <c r="V63" s="220"/>
      <c r="W63" s="220"/>
      <c r="X63" s="220"/>
      <c r="Y63" s="220"/>
      <c r="Z63" s="220"/>
      <c r="AA63" s="220"/>
      <c r="AB63" s="220"/>
      <c r="AC63" s="220"/>
      <c r="AD63" s="220"/>
    </row>
    <row r="64">
      <c r="A64" s="7" t="s">
        <v>347</v>
      </c>
      <c r="B64" s="247">
        <v>56.84</v>
      </c>
      <c r="C64" s="247">
        <v>0.0</v>
      </c>
      <c r="D64" s="247">
        <v>57.9</v>
      </c>
      <c r="E64" s="247">
        <v>0.0</v>
      </c>
      <c r="F64" s="247">
        <v>69.9</v>
      </c>
      <c r="G64" s="247">
        <v>0.0</v>
      </c>
      <c r="H64" s="244">
        <f t="shared" si="1"/>
        <v>61.54666667</v>
      </c>
      <c r="I64" s="245" t="s">
        <v>282</v>
      </c>
      <c r="J64" s="248">
        <v>10.0</v>
      </c>
      <c r="K64" s="246">
        <f t="shared" si="2"/>
        <v>615.4666667</v>
      </c>
      <c r="L64" s="238"/>
      <c r="M64" s="220"/>
      <c r="N64" s="220"/>
      <c r="O64" s="220"/>
      <c r="P64" s="220"/>
      <c r="Q64" s="220"/>
      <c r="R64" s="220"/>
      <c r="S64" s="220"/>
      <c r="T64" s="220"/>
      <c r="U64" s="220"/>
      <c r="V64" s="220"/>
      <c r="W64" s="220"/>
      <c r="X64" s="220"/>
      <c r="Y64" s="220"/>
      <c r="Z64" s="220"/>
      <c r="AA64" s="220"/>
      <c r="AB64" s="220"/>
      <c r="AC64" s="220"/>
      <c r="AD64" s="220"/>
    </row>
    <row r="65">
      <c r="A65" s="7" t="s">
        <v>348</v>
      </c>
      <c r="B65" s="247">
        <v>27.55</v>
      </c>
      <c r="C65" s="247">
        <v>14.6</v>
      </c>
      <c r="D65" s="247">
        <v>28.1</v>
      </c>
      <c r="E65" s="247">
        <v>0.0</v>
      </c>
      <c r="F65" s="247">
        <v>36.9</v>
      </c>
      <c r="G65" s="247">
        <v>10.3</v>
      </c>
      <c r="H65" s="244">
        <f t="shared" si="1"/>
        <v>39.15</v>
      </c>
      <c r="I65" s="245" t="s">
        <v>282</v>
      </c>
      <c r="J65" s="248">
        <v>10.0</v>
      </c>
      <c r="K65" s="246">
        <f t="shared" si="2"/>
        <v>391.5</v>
      </c>
      <c r="L65" s="238"/>
      <c r="M65" s="220"/>
      <c r="N65" s="220"/>
      <c r="O65" s="220"/>
      <c r="P65" s="220"/>
      <c r="Q65" s="220"/>
      <c r="R65" s="220"/>
      <c r="S65" s="220"/>
      <c r="T65" s="220"/>
      <c r="U65" s="220"/>
      <c r="V65" s="220"/>
      <c r="W65" s="220"/>
      <c r="X65" s="220"/>
      <c r="Y65" s="220"/>
      <c r="Z65" s="220"/>
      <c r="AA65" s="220"/>
      <c r="AB65" s="220"/>
      <c r="AC65" s="220"/>
      <c r="AD65" s="220"/>
    </row>
    <row r="66">
      <c r="A66" s="7" t="s">
        <v>349</v>
      </c>
      <c r="B66" s="247">
        <v>45.78</v>
      </c>
      <c r="C66" s="247">
        <v>50.2</v>
      </c>
      <c r="D66" s="247">
        <v>56.9</v>
      </c>
      <c r="E66" s="247">
        <v>29.61</v>
      </c>
      <c r="F66" s="247">
        <v>59.9</v>
      </c>
      <c r="G66" s="247">
        <v>9.71</v>
      </c>
      <c r="H66" s="244">
        <f t="shared" si="1"/>
        <v>84.03333333</v>
      </c>
      <c r="I66" s="245" t="s">
        <v>282</v>
      </c>
      <c r="J66" s="248">
        <v>10.0</v>
      </c>
      <c r="K66" s="246">
        <f t="shared" si="2"/>
        <v>840.3333333</v>
      </c>
      <c r="L66" s="238"/>
      <c r="M66" s="220"/>
      <c r="N66" s="220"/>
      <c r="O66" s="220"/>
      <c r="P66" s="220"/>
      <c r="Q66" s="220"/>
      <c r="R66" s="220"/>
      <c r="S66" s="220"/>
      <c r="T66" s="220"/>
      <c r="U66" s="220"/>
      <c r="V66" s="220"/>
      <c r="W66" s="220"/>
      <c r="X66" s="220"/>
      <c r="Y66" s="220"/>
      <c r="Z66" s="220"/>
      <c r="AA66" s="220"/>
      <c r="AB66" s="220"/>
      <c r="AC66" s="220"/>
      <c r="AD66" s="220"/>
    </row>
    <row r="67">
      <c r="A67" s="7" t="s">
        <v>350</v>
      </c>
      <c r="B67" s="247">
        <v>34.99</v>
      </c>
      <c r="C67" s="247">
        <v>22.39</v>
      </c>
      <c r="D67" s="247">
        <v>29.99</v>
      </c>
      <c r="E67" s="247">
        <v>0.0</v>
      </c>
      <c r="F67" s="247">
        <v>31.9</v>
      </c>
      <c r="G67" s="247">
        <v>9.64</v>
      </c>
      <c r="H67" s="244">
        <f t="shared" si="1"/>
        <v>42.97</v>
      </c>
      <c r="I67" s="245" t="s">
        <v>282</v>
      </c>
      <c r="J67" s="248">
        <v>10.0</v>
      </c>
      <c r="K67" s="246">
        <f t="shared" si="2"/>
        <v>429.7</v>
      </c>
      <c r="L67" s="238"/>
      <c r="M67" s="220"/>
      <c r="N67" s="220"/>
      <c r="O67" s="220"/>
      <c r="P67" s="220"/>
      <c r="Q67" s="220"/>
      <c r="R67" s="220"/>
      <c r="S67" s="220"/>
      <c r="T67" s="220"/>
      <c r="U67" s="220"/>
      <c r="V67" s="220"/>
      <c r="W67" s="220"/>
      <c r="X67" s="220"/>
      <c r="Y67" s="220"/>
      <c r="Z67" s="220"/>
      <c r="AA67" s="220"/>
      <c r="AB67" s="220"/>
      <c r="AC67" s="220"/>
      <c r="AD67" s="220"/>
    </row>
    <row r="68">
      <c r="A68" s="7" t="s">
        <v>351</v>
      </c>
      <c r="B68" s="247">
        <v>66.9</v>
      </c>
      <c r="C68" s="247">
        <v>14.42</v>
      </c>
      <c r="D68" s="247">
        <v>72.9</v>
      </c>
      <c r="E68" s="247">
        <v>16.23</v>
      </c>
      <c r="F68" s="247">
        <v>55.9</v>
      </c>
      <c r="G68" s="247">
        <v>13.52</v>
      </c>
      <c r="H68" s="244">
        <f t="shared" si="1"/>
        <v>79.95666667</v>
      </c>
      <c r="I68" s="245" t="s">
        <v>282</v>
      </c>
      <c r="J68" s="248">
        <v>15.0</v>
      </c>
      <c r="K68" s="246">
        <f t="shared" si="2"/>
        <v>1199.35</v>
      </c>
      <c r="L68" s="238"/>
      <c r="M68" s="220"/>
      <c r="N68" s="220"/>
      <c r="O68" s="220"/>
      <c r="P68" s="220"/>
      <c r="Q68" s="220"/>
      <c r="R68" s="220"/>
      <c r="S68" s="220"/>
      <c r="T68" s="220"/>
      <c r="U68" s="220"/>
      <c r="V68" s="220"/>
      <c r="W68" s="220"/>
      <c r="X68" s="220"/>
      <c r="Y68" s="220"/>
      <c r="Z68" s="220"/>
      <c r="AA68" s="220"/>
      <c r="AB68" s="220"/>
      <c r="AC68" s="220"/>
      <c r="AD68" s="220"/>
    </row>
    <row r="69">
      <c r="A69" s="7" t="s">
        <v>352</v>
      </c>
      <c r="B69" s="247">
        <v>36.81</v>
      </c>
      <c r="C69" s="247">
        <v>23.06</v>
      </c>
      <c r="D69" s="247">
        <v>44.01</v>
      </c>
      <c r="E69" s="247">
        <v>20.78</v>
      </c>
      <c r="F69" s="247">
        <v>61.11</v>
      </c>
      <c r="G69" s="247">
        <v>23.06</v>
      </c>
      <c r="H69" s="244">
        <f t="shared" si="1"/>
        <v>69.61</v>
      </c>
      <c r="I69" s="245" t="s">
        <v>282</v>
      </c>
      <c r="J69" s="248">
        <v>15.0</v>
      </c>
      <c r="K69" s="246">
        <f t="shared" si="2"/>
        <v>1044.15</v>
      </c>
      <c r="L69" s="238"/>
      <c r="M69" s="220"/>
      <c r="N69" s="220"/>
      <c r="O69" s="220"/>
      <c r="P69" s="220"/>
      <c r="Q69" s="220"/>
      <c r="R69" s="220"/>
      <c r="S69" s="220"/>
      <c r="T69" s="220"/>
      <c r="U69" s="220"/>
      <c r="V69" s="220"/>
      <c r="W69" s="220"/>
      <c r="X69" s="220"/>
      <c r="Y69" s="220"/>
      <c r="Z69" s="220"/>
      <c r="AA69" s="220"/>
      <c r="AB69" s="220"/>
      <c r="AC69" s="220"/>
      <c r="AD69" s="220"/>
    </row>
    <row r="70">
      <c r="A70" s="7" t="s">
        <v>353</v>
      </c>
      <c r="B70" s="247">
        <v>10.12</v>
      </c>
      <c r="C70" s="247">
        <v>16.34</v>
      </c>
      <c r="D70" s="247">
        <v>14.44</v>
      </c>
      <c r="E70" s="247">
        <v>12.89</v>
      </c>
      <c r="F70" s="247">
        <v>18.55</v>
      </c>
      <c r="G70" s="247">
        <v>28.7</v>
      </c>
      <c r="H70" s="244">
        <f t="shared" si="1"/>
        <v>33.68</v>
      </c>
      <c r="I70" s="245" t="s">
        <v>282</v>
      </c>
      <c r="J70" s="248">
        <v>15.0</v>
      </c>
      <c r="K70" s="246">
        <f t="shared" si="2"/>
        <v>505.2</v>
      </c>
      <c r="L70" s="238"/>
      <c r="M70" s="220"/>
      <c r="N70" s="220"/>
      <c r="O70" s="220"/>
      <c r="P70" s="220"/>
      <c r="Q70" s="220"/>
      <c r="R70" s="220"/>
      <c r="S70" s="220"/>
      <c r="T70" s="220"/>
      <c r="U70" s="220"/>
      <c r="V70" s="220"/>
      <c r="W70" s="220"/>
      <c r="X70" s="220"/>
      <c r="Y70" s="220"/>
      <c r="Z70" s="220"/>
      <c r="AA70" s="220"/>
      <c r="AB70" s="220"/>
      <c r="AC70" s="220"/>
      <c r="AD70" s="220"/>
    </row>
    <row r="71">
      <c r="A71" s="7" t="s">
        <v>354</v>
      </c>
      <c r="B71" s="247">
        <v>24.99</v>
      </c>
      <c r="C71" s="247">
        <v>0.0</v>
      </c>
      <c r="D71" s="247">
        <v>25.9</v>
      </c>
      <c r="E71" s="247">
        <v>10.31</v>
      </c>
      <c r="F71" s="247">
        <v>33.9</v>
      </c>
      <c r="G71" s="247">
        <v>14.12</v>
      </c>
      <c r="H71" s="244">
        <f t="shared" si="1"/>
        <v>36.40666667</v>
      </c>
      <c r="I71" s="245" t="s">
        <v>282</v>
      </c>
      <c r="J71" s="248">
        <v>50.0</v>
      </c>
      <c r="K71" s="246">
        <f t="shared" si="2"/>
        <v>1820.333333</v>
      </c>
      <c r="L71" s="238"/>
      <c r="M71" s="220"/>
      <c r="N71" s="220"/>
      <c r="O71" s="220"/>
      <c r="P71" s="220"/>
      <c r="Q71" s="220"/>
      <c r="R71" s="220"/>
      <c r="S71" s="220"/>
      <c r="T71" s="220"/>
      <c r="U71" s="220"/>
      <c r="V71" s="220"/>
      <c r="W71" s="220"/>
      <c r="X71" s="220"/>
      <c r="Y71" s="220"/>
      <c r="Z71" s="220"/>
      <c r="AA71" s="220"/>
      <c r="AB71" s="220"/>
      <c r="AC71" s="220"/>
      <c r="AD71" s="220"/>
    </row>
    <row r="72">
      <c r="A72" s="7" t="s">
        <v>355</v>
      </c>
      <c r="B72" s="247">
        <v>56.91</v>
      </c>
      <c r="C72" s="247">
        <v>4.9</v>
      </c>
      <c r="D72" s="247">
        <v>57.9</v>
      </c>
      <c r="E72" s="247">
        <v>0.0</v>
      </c>
      <c r="F72" s="247">
        <v>65.0</v>
      </c>
      <c r="G72" s="247">
        <v>0.0</v>
      </c>
      <c r="H72" s="244">
        <f t="shared" si="1"/>
        <v>61.57</v>
      </c>
      <c r="I72" s="245" t="s">
        <v>282</v>
      </c>
      <c r="J72" s="248">
        <v>5.0</v>
      </c>
      <c r="K72" s="246">
        <f t="shared" si="2"/>
        <v>307.85</v>
      </c>
      <c r="L72" s="238"/>
      <c r="M72" s="220"/>
      <c r="N72" s="220"/>
      <c r="O72" s="220"/>
      <c r="P72" s="220"/>
      <c r="Q72" s="220"/>
      <c r="R72" s="220"/>
      <c r="S72" s="220"/>
      <c r="T72" s="220"/>
      <c r="U72" s="220"/>
      <c r="V72" s="220"/>
      <c r="W72" s="220"/>
      <c r="X72" s="220"/>
      <c r="Y72" s="220"/>
      <c r="Z72" s="220"/>
      <c r="AA72" s="220"/>
      <c r="AB72" s="220"/>
      <c r="AC72" s="220"/>
      <c r="AD72" s="220"/>
    </row>
    <row r="73">
      <c r="A73" s="7" t="s">
        <v>356</v>
      </c>
      <c r="B73" s="247">
        <v>62.91</v>
      </c>
      <c r="C73" s="247">
        <v>0.0</v>
      </c>
      <c r="D73" s="247">
        <v>64.99</v>
      </c>
      <c r="E73" s="247">
        <v>0.0</v>
      </c>
      <c r="F73" s="247">
        <v>79.9</v>
      </c>
      <c r="G73" s="247">
        <v>0.0</v>
      </c>
      <c r="H73" s="244">
        <f t="shared" si="1"/>
        <v>69.26666667</v>
      </c>
      <c r="I73" s="245" t="s">
        <v>282</v>
      </c>
      <c r="J73" s="248">
        <v>10.0</v>
      </c>
      <c r="K73" s="246">
        <f t="shared" si="2"/>
        <v>692.6666667</v>
      </c>
      <c r="L73" s="238"/>
      <c r="M73" s="220"/>
      <c r="N73" s="220"/>
      <c r="O73" s="220"/>
      <c r="P73" s="220"/>
      <c r="Q73" s="220"/>
      <c r="R73" s="220"/>
      <c r="S73" s="220"/>
      <c r="T73" s="220"/>
      <c r="U73" s="220"/>
      <c r="V73" s="220"/>
      <c r="W73" s="220"/>
      <c r="X73" s="220"/>
      <c r="Y73" s="220"/>
      <c r="Z73" s="220"/>
      <c r="AA73" s="220"/>
      <c r="AB73" s="220"/>
      <c r="AC73" s="220"/>
      <c r="AD73" s="220"/>
    </row>
    <row r="74">
      <c r="A74" s="7" t="s">
        <v>357</v>
      </c>
      <c r="B74" s="247">
        <v>18.58</v>
      </c>
      <c r="C74" s="247">
        <v>0.0</v>
      </c>
      <c r="D74" s="247">
        <v>18.9</v>
      </c>
      <c r="E74" s="247">
        <v>9.16</v>
      </c>
      <c r="F74" s="247">
        <v>25.9</v>
      </c>
      <c r="G74" s="247">
        <v>23.28</v>
      </c>
      <c r="H74" s="244">
        <f t="shared" si="1"/>
        <v>31.94</v>
      </c>
      <c r="I74" s="245" t="s">
        <v>282</v>
      </c>
      <c r="J74" s="248">
        <v>5.0</v>
      </c>
      <c r="K74" s="246">
        <f t="shared" si="2"/>
        <v>159.7</v>
      </c>
      <c r="L74" s="238"/>
      <c r="M74" s="220"/>
      <c r="N74" s="220"/>
      <c r="O74" s="220"/>
      <c r="P74" s="220"/>
      <c r="Q74" s="220"/>
      <c r="R74" s="220"/>
      <c r="S74" s="220"/>
      <c r="T74" s="220"/>
      <c r="U74" s="220"/>
      <c r="V74" s="220"/>
      <c r="W74" s="220"/>
      <c r="X74" s="220"/>
      <c r="Y74" s="220"/>
      <c r="Z74" s="220"/>
      <c r="AA74" s="220"/>
      <c r="AB74" s="220"/>
      <c r="AC74" s="220"/>
      <c r="AD74" s="220"/>
    </row>
    <row r="75">
      <c r="A75" s="7" t="s">
        <v>358</v>
      </c>
      <c r="B75" s="247">
        <v>3.5</v>
      </c>
      <c r="C75" s="247">
        <v>0.0</v>
      </c>
      <c r="D75" s="247">
        <v>12.0</v>
      </c>
      <c r="E75" s="247">
        <v>20.3</v>
      </c>
      <c r="F75" s="247">
        <v>10.48</v>
      </c>
      <c r="G75" s="247">
        <v>10.31</v>
      </c>
      <c r="H75" s="244">
        <f t="shared" si="1"/>
        <v>18.86333333</v>
      </c>
      <c r="I75" s="245" t="s">
        <v>282</v>
      </c>
      <c r="J75" s="248">
        <v>10.0</v>
      </c>
      <c r="K75" s="246">
        <f t="shared" si="2"/>
        <v>188.6333333</v>
      </c>
      <c r="L75" s="238"/>
      <c r="M75" s="220"/>
      <c r="N75" s="220"/>
      <c r="O75" s="220"/>
      <c r="P75" s="220"/>
      <c r="Q75" s="220"/>
      <c r="R75" s="220"/>
      <c r="S75" s="220"/>
      <c r="T75" s="220"/>
      <c r="U75" s="220"/>
      <c r="V75" s="220"/>
      <c r="W75" s="220"/>
      <c r="X75" s="220"/>
      <c r="Y75" s="220"/>
      <c r="Z75" s="220"/>
      <c r="AA75" s="220"/>
      <c r="AB75" s="220"/>
      <c r="AC75" s="220"/>
      <c r="AD75" s="220"/>
    </row>
    <row r="76">
      <c r="A76" s="7" t="s">
        <v>359</v>
      </c>
      <c r="B76" s="243">
        <v>371.99</v>
      </c>
      <c r="C76" s="243">
        <v>14.99</v>
      </c>
      <c r="D76" s="243">
        <v>449.0</v>
      </c>
      <c r="E76" s="243">
        <v>0.0</v>
      </c>
      <c r="F76" s="243">
        <v>379.0</v>
      </c>
      <c r="G76" s="243">
        <v>39.99</v>
      </c>
      <c r="H76" s="244">
        <f t="shared" si="1"/>
        <v>418.3233333</v>
      </c>
      <c r="I76" s="245" t="s">
        <v>282</v>
      </c>
      <c r="J76" s="248">
        <v>5.0</v>
      </c>
      <c r="K76" s="246">
        <f t="shared" si="2"/>
        <v>2091.616667</v>
      </c>
      <c r="L76" s="238"/>
      <c r="M76" s="220"/>
      <c r="N76" s="220"/>
      <c r="O76" s="220"/>
      <c r="P76" s="220"/>
      <c r="Q76" s="220"/>
      <c r="R76" s="220"/>
      <c r="S76" s="220"/>
      <c r="T76" s="220"/>
      <c r="U76" s="220"/>
      <c r="V76" s="220"/>
      <c r="W76" s="220"/>
      <c r="X76" s="220"/>
      <c r="Y76" s="220"/>
      <c r="Z76" s="220"/>
      <c r="AA76" s="220"/>
      <c r="AB76" s="220"/>
      <c r="AC76" s="220"/>
      <c r="AD76" s="220"/>
    </row>
    <row r="77">
      <c r="A77" s="7" t="s">
        <v>360</v>
      </c>
      <c r="B77" s="243">
        <v>239.99</v>
      </c>
      <c r="C77" s="243">
        <v>0.0</v>
      </c>
      <c r="D77" s="243">
        <v>316.58</v>
      </c>
      <c r="E77" s="243">
        <v>0.0</v>
      </c>
      <c r="F77" s="243">
        <v>400.01</v>
      </c>
      <c r="G77" s="243">
        <v>0.0</v>
      </c>
      <c r="H77" s="244">
        <f t="shared" si="1"/>
        <v>318.86</v>
      </c>
      <c r="I77" s="245" t="s">
        <v>282</v>
      </c>
      <c r="J77" s="248">
        <v>5.0</v>
      </c>
      <c r="K77" s="246">
        <f t="shared" si="2"/>
        <v>1594.3</v>
      </c>
      <c r="L77" s="238"/>
      <c r="M77" s="220"/>
      <c r="N77" s="220"/>
      <c r="O77" s="220"/>
      <c r="P77" s="220"/>
      <c r="Q77" s="220"/>
      <c r="R77" s="220"/>
      <c r="S77" s="220"/>
      <c r="T77" s="220"/>
      <c r="U77" s="220"/>
      <c r="V77" s="220"/>
      <c r="W77" s="220"/>
      <c r="X77" s="220"/>
      <c r="Y77" s="220"/>
      <c r="Z77" s="220"/>
      <c r="AA77" s="220"/>
      <c r="AB77" s="220"/>
      <c r="AC77" s="220"/>
      <c r="AD77" s="220"/>
    </row>
    <row r="78">
      <c r="A78" s="7" t="s">
        <v>361</v>
      </c>
      <c r="B78" s="243">
        <v>138.5</v>
      </c>
      <c r="C78" s="243">
        <v>0.0</v>
      </c>
      <c r="D78" s="243">
        <v>149.0</v>
      </c>
      <c r="E78" s="243">
        <v>28.88</v>
      </c>
      <c r="F78" s="243">
        <v>152.64</v>
      </c>
      <c r="G78" s="243">
        <v>0.0</v>
      </c>
      <c r="H78" s="244">
        <f t="shared" si="1"/>
        <v>156.34</v>
      </c>
      <c r="I78" s="245" t="s">
        <v>282</v>
      </c>
      <c r="J78" s="248">
        <v>5.0</v>
      </c>
      <c r="K78" s="246">
        <f t="shared" si="2"/>
        <v>781.7</v>
      </c>
      <c r="L78" s="238"/>
      <c r="M78" s="220"/>
      <c r="N78" s="220"/>
      <c r="O78" s="220"/>
      <c r="P78" s="220"/>
      <c r="Q78" s="220"/>
      <c r="R78" s="220"/>
      <c r="S78" s="220"/>
      <c r="T78" s="220"/>
      <c r="U78" s="220"/>
      <c r="V78" s="220"/>
      <c r="W78" s="220"/>
      <c r="X78" s="220"/>
      <c r="Y78" s="220"/>
      <c r="Z78" s="220"/>
      <c r="AA78" s="220"/>
      <c r="AB78" s="220"/>
      <c r="AC78" s="220"/>
      <c r="AD78" s="220"/>
    </row>
    <row r="79">
      <c r="A79" s="7" t="s">
        <v>362</v>
      </c>
      <c r="B79" s="243">
        <v>167.31</v>
      </c>
      <c r="C79" s="243">
        <v>27.99</v>
      </c>
      <c r="D79" s="243">
        <v>169.15</v>
      </c>
      <c r="E79" s="243">
        <v>27.99</v>
      </c>
      <c r="F79" s="243">
        <v>174.99</v>
      </c>
      <c r="G79" s="243">
        <v>15.99</v>
      </c>
      <c r="H79" s="244">
        <f t="shared" si="1"/>
        <v>194.4733333</v>
      </c>
      <c r="I79" s="245" t="s">
        <v>282</v>
      </c>
      <c r="J79" s="248">
        <v>5.0</v>
      </c>
      <c r="K79" s="246">
        <f t="shared" si="2"/>
        <v>972.3666667</v>
      </c>
      <c r="L79" s="238"/>
      <c r="M79" s="220"/>
      <c r="N79" s="220"/>
      <c r="O79" s="220"/>
      <c r="P79" s="220"/>
      <c r="Q79" s="220"/>
      <c r="R79" s="220"/>
      <c r="S79" s="220"/>
      <c r="T79" s="220"/>
      <c r="U79" s="220"/>
      <c r="V79" s="220"/>
      <c r="W79" s="220"/>
      <c r="X79" s="220"/>
      <c r="Y79" s="220"/>
      <c r="Z79" s="220"/>
      <c r="AA79" s="220"/>
      <c r="AB79" s="220"/>
      <c r="AC79" s="220"/>
      <c r="AD79" s="220"/>
    </row>
    <row r="80">
      <c r="A80" s="7" t="s">
        <v>363</v>
      </c>
      <c r="B80" s="243">
        <v>99.0</v>
      </c>
      <c r="C80" s="243">
        <v>0.0</v>
      </c>
      <c r="D80" s="243">
        <v>100.0</v>
      </c>
      <c r="E80" s="243">
        <v>23.45</v>
      </c>
      <c r="F80" s="243">
        <v>109.0</v>
      </c>
      <c r="G80" s="243">
        <v>0.0</v>
      </c>
      <c r="H80" s="244">
        <f t="shared" si="1"/>
        <v>110.4833333</v>
      </c>
      <c r="I80" s="245" t="s">
        <v>282</v>
      </c>
      <c r="J80" s="248">
        <v>5.0</v>
      </c>
      <c r="K80" s="246">
        <f t="shared" si="2"/>
        <v>552.4166667</v>
      </c>
      <c r="L80" s="238"/>
      <c r="M80" s="220"/>
      <c r="N80" s="220"/>
      <c r="O80" s="220"/>
      <c r="P80" s="220"/>
      <c r="Q80" s="220"/>
      <c r="R80" s="220"/>
      <c r="S80" s="220"/>
      <c r="T80" s="220"/>
      <c r="U80" s="220"/>
      <c r="V80" s="220"/>
      <c r="W80" s="220"/>
      <c r="X80" s="220"/>
      <c r="Y80" s="220"/>
      <c r="Z80" s="220"/>
      <c r="AA80" s="220"/>
      <c r="AB80" s="220"/>
      <c r="AC80" s="220"/>
      <c r="AD80" s="220"/>
    </row>
    <row r="81">
      <c r="A81" s="7" t="s">
        <v>364</v>
      </c>
      <c r="B81" s="243">
        <v>11.41</v>
      </c>
      <c r="C81" s="243">
        <v>24.99</v>
      </c>
      <c r="D81" s="243">
        <v>12.99</v>
      </c>
      <c r="E81" s="243">
        <v>10.31</v>
      </c>
      <c r="F81" s="243">
        <v>16.69</v>
      </c>
      <c r="G81" s="243">
        <v>0.0</v>
      </c>
      <c r="H81" s="244">
        <f t="shared" si="1"/>
        <v>25.46333333</v>
      </c>
      <c r="I81" s="245" t="s">
        <v>282</v>
      </c>
      <c r="J81" s="248">
        <v>10.0</v>
      </c>
      <c r="K81" s="246">
        <f t="shared" si="2"/>
        <v>254.6333333</v>
      </c>
      <c r="L81" s="238"/>
      <c r="M81" s="220"/>
      <c r="N81" s="220"/>
      <c r="O81" s="220"/>
      <c r="P81" s="220"/>
      <c r="Q81" s="220"/>
      <c r="R81" s="220"/>
      <c r="S81" s="220"/>
      <c r="T81" s="220"/>
      <c r="U81" s="220"/>
      <c r="V81" s="220"/>
      <c r="W81" s="220"/>
      <c r="X81" s="220"/>
      <c r="Y81" s="220"/>
      <c r="Z81" s="220"/>
      <c r="AA81" s="220"/>
      <c r="AB81" s="220"/>
      <c r="AC81" s="220"/>
      <c r="AD81" s="220"/>
    </row>
    <row r="82">
      <c r="A82" s="7" t="s">
        <v>365</v>
      </c>
      <c r="B82" s="243">
        <f>61.72/6</f>
        <v>10.28666667</v>
      </c>
      <c r="C82" s="243">
        <f>15.48/6</f>
        <v>2.58</v>
      </c>
      <c r="D82" s="243">
        <f>69.9/6</f>
        <v>11.65</v>
      </c>
      <c r="E82" s="243">
        <f>30.08/6</f>
        <v>5.013333333</v>
      </c>
      <c r="F82" s="243">
        <f>70.99/6</f>
        <v>11.83166667</v>
      </c>
      <c r="G82" s="243">
        <f>15.27/6</f>
        <v>2.545</v>
      </c>
      <c r="H82" s="244">
        <f t="shared" si="1"/>
        <v>14.63555556</v>
      </c>
      <c r="I82" s="245" t="s">
        <v>282</v>
      </c>
      <c r="J82" s="248">
        <v>120.0</v>
      </c>
      <c r="K82" s="246">
        <f t="shared" si="2"/>
        <v>1756.266667</v>
      </c>
      <c r="L82" s="238"/>
      <c r="M82" s="220"/>
      <c r="N82" s="220"/>
      <c r="O82" s="220"/>
      <c r="P82" s="220"/>
      <c r="Q82" s="220"/>
      <c r="R82" s="220"/>
      <c r="S82" s="220"/>
      <c r="T82" s="220"/>
      <c r="U82" s="220"/>
      <c r="V82" s="220"/>
      <c r="W82" s="220"/>
      <c r="X82" s="220"/>
      <c r="Y82" s="220"/>
      <c r="Z82" s="220"/>
      <c r="AA82" s="220"/>
      <c r="AB82" s="220"/>
      <c r="AC82" s="220"/>
      <c r="AD82" s="220"/>
    </row>
    <row r="83">
      <c r="A83" s="7" t="s">
        <v>366</v>
      </c>
      <c r="B83" s="243">
        <f>90.7/6</f>
        <v>15.11666667</v>
      </c>
      <c r="C83" s="243">
        <v>0.0</v>
      </c>
      <c r="D83" s="243">
        <f>115/6</f>
        <v>19.16666667</v>
      </c>
      <c r="E83" s="243">
        <v>0.0</v>
      </c>
      <c r="F83" s="243">
        <f>125/6</f>
        <v>20.83333333</v>
      </c>
      <c r="G83" s="243">
        <v>0.0</v>
      </c>
      <c r="H83" s="244">
        <f t="shared" si="1"/>
        <v>18.37222222</v>
      </c>
      <c r="I83" s="245" t="s">
        <v>282</v>
      </c>
      <c r="J83" s="248">
        <v>120.0</v>
      </c>
      <c r="K83" s="246">
        <f t="shared" si="2"/>
        <v>2204.666667</v>
      </c>
      <c r="L83" s="238"/>
      <c r="M83" s="220"/>
      <c r="N83" s="220"/>
      <c r="O83" s="220"/>
      <c r="P83" s="220"/>
      <c r="Q83" s="220"/>
      <c r="R83" s="220"/>
      <c r="S83" s="220"/>
      <c r="T83" s="220"/>
      <c r="U83" s="220"/>
      <c r="V83" s="220"/>
      <c r="W83" s="220"/>
      <c r="X83" s="220"/>
      <c r="Y83" s="220"/>
      <c r="Z83" s="220"/>
      <c r="AA83" s="220"/>
      <c r="AB83" s="220"/>
      <c r="AC83" s="220"/>
      <c r="AD83" s="220"/>
    </row>
    <row r="84">
      <c r="A84" s="7" t="s">
        <v>367</v>
      </c>
      <c r="B84" s="243">
        <f>117/6</f>
        <v>19.5</v>
      </c>
      <c r="C84" s="243">
        <v>0.0</v>
      </c>
      <c r="D84" s="243">
        <f>130/6</f>
        <v>21.66666667</v>
      </c>
      <c r="E84" s="243">
        <f>29.08/6</f>
        <v>4.846666667</v>
      </c>
      <c r="F84" s="243">
        <f>129.99/6</f>
        <v>21.665</v>
      </c>
      <c r="G84" s="243">
        <f>11.15/6</f>
        <v>1.858333333</v>
      </c>
      <c r="H84" s="244">
        <f t="shared" si="1"/>
        <v>23.17888889</v>
      </c>
      <c r="I84" s="245" t="s">
        <v>282</v>
      </c>
      <c r="J84" s="248">
        <v>120.0</v>
      </c>
      <c r="K84" s="246">
        <f t="shared" si="2"/>
        <v>2781.466667</v>
      </c>
      <c r="L84" s="238"/>
      <c r="M84" s="220"/>
      <c r="N84" s="220"/>
      <c r="O84" s="220"/>
      <c r="P84" s="220"/>
      <c r="Q84" s="220"/>
      <c r="R84" s="220"/>
      <c r="S84" s="220"/>
      <c r="T84" s="220"/>
      <c r="U84" s="220"/>
      <c r="V84" s="220"/>
      <c r="W84" s="220"/>
      <c r="X84" s="220"/>
      <c r="Y84" s="220"/>
      <c r="Z84" s="220"/>
      <c r="AA84" s="220"/>
      <c r="AB84" s="220"/>
      <c r="AC84" s="220"/>
      <c r="AD84" s="220"/>
    </row>
    <row r="85">
      <c r="A85" s="7" t="s">
        <v>368</v>
      </c>
      <c r="B85" s="243">
        <f>69.4/6</f>
        <v>11.56666667</v>
      </c>
      <c r="C85" s="243">
        <v>0.0</v>
      </c>
      <c r="D85" s="243">
        <f>82.9/6</f>
        <v>13.81666667</v>
      </c>
      <c r="E85" s="243">
        <v>0.0</v>
      </c>
      <c r="F85" s="243">
        <f>89.9/6</f>
        <v>14.98333333</v>
      </c>
      <c r="G85" s="243">
        <v>0.0</v>
      </c>
      <c r="H85" s="244">
        <f t="shared" si="1"/>
        <v>13.45555556</v>
      </c>
      <c r="I85" s="245" t="s">
        <v>282</v>
      </c>
      <c r="J85" s="248">
        <v>120.0</v>
      </c>
      <c r="K85" s="246">
        <f t="shared" si="2"/>
        <v>1614.666667</v>
      </c>
      <c r="L85" s="238"/>
      <c r="M85" s="220"/>
      <c r="N85" s="220"/>
      <c r="O85" s="220"/>
      <c r="P85" s="220"/>
      <c r="Q85" s="220"/>
      <c r="R85" s="220"/>
      <c r="S85" s="220"/>
      <c r="T85" s="220"/>
      <c r="U85" s="220"/>
      <c r="V85" s="220"/>
      <c r="W85" s="220"/>
      <c r="X85" s="220"/>
      <c r="Y85" s="220"/>
      <c r="Z85" s="220"/>
      <c r="AA85" s="220"/>
      <c r="AB85" s="220"/>
      <c r="AC85" s="220"/>
      <c r="AD85" s="220"/>
    </row>
    <row r="86">
      <c r="A86" s="7" t="s">
        <v>369</v>
      </c>
      <c r="B86" s="243">
        <v>1299.9</v>
      </c>
      <c r="C86" s="243">
        <v>0.0</v>
      </c>
      <c r="D86" s="243">
        <v>1495.24</v>
      </c>
      <c r="E86" s="243">
        <v>0.0</v>
      </c>
      <c r="F86" s="243">
        <v>1499.0</v>
      </c>
      <c r="G86" s="243">
        <v>0.0</v>
      </c>
      <c r="H86" s="244">
        <f t="shared" si="1"/>
        <v>1431.38</v>
      </c>
      <c r="I86" s="245" t="s">
        <v>282</v>
      </c>
      <c r="J86" s="248">
        <v>5.0</v>
      </c>
      <c r="K86" s="246">
        <f t="shared" si="2"/>
        <v>7156.9</v>
      </c>
      <c r="L86" s="238"/>
      <c r="M86" s="220"/>
      <c r="N86" s="220"/>
      <c r="O86" s="220"/>
      <c r="P86" s="220"/>
      <c r="Q86" s="220"/>
      <c r="R86" s="220"/>
      <c r="S86" s="220"/>
      <c r="T86" s="220"/>
      <c r="U86" s="220"/>
      <c r="V86" s="220"/>
      <c r="W86" s="220"/>
      <c r="X86" s="220"/>
      <c r="Y86" s="220"/>
      <c r="Z86" s="220"/>
      <c r="AA86" s="220"/>
      <c r="AB86" s="220"/>
      <c r="AC86" s="220"/>
      <c r="AD86" s="220"/>
    </row>
    <row r="87">
      <c r="A87" s="7" t="s">
        <v>370</v>
      </c>
      <c r="B87" s="243">
        <v>114.99</v>
      </c>
      <c r="C87" s="243">
        <v>14.99</v>
      </c>
      <c r="D87" s="243">
        <v>129.9</v>
      </c>
      <c r="E87" s="243">
        <v>0.0</v>
      </c>
      <c r="F87" s="243">
        <v>137.9</v>
      </c>
      <c r="G87" s="243">
        <v>0.0</v>
      </c>
      <c r="H87" s="244">
        <f t="shared" si="1"/>
        <v>132.5933333</v>
      </c>
      <c r="I87" s="245" t="s">
        <v>282</v>
      </c>
      <c r="J87" s="248">
        <v>5.0</v>
      </c>
      <c r="K87" s="246">
        <f t="shared" si="2"/>
        <v>662.9666667</v>
      </c>
      <c r="L87" s="238"/>
      <c r="M87" s="220"/>
      <c r="N87" s="220"/>
      <c r="O87" s="220"/>
      <c r="P87" s="220"/>
      <c r="Q87" s="220"/>
      <c r="R87" s="220"/>
      <c r="S87" s="220"/>
      <c r="T87" s="220"/>
      <c r="U87" s="220"/>
      <c r="V87" s="220"/>
      <c r="W87" s="220"/>
      <c r="X87" s="220"/>
      <c r="Y87" s="220"/>
      <c r="Z87" s="220"/>
      <c r="AA87" s="220"/>
      <c r="AB87" s="220"/>
      <c r="AC87" s="220"/>
      <c r="AD87" s="220"/>
    </row>
    <row r="88" ht="34.5" customHeight="1">
      <c r="A88" s="250" t="s">
        <v>371</v>
      </c>
      <c r="B88" s="14"/>
      <c r="C88" s="14"/>
      <c r="D88" s="14"/>
      <c r="E88" s="14"/>
      <c r="F88" s="14"/>
      <c r="G88" s="14"/>
      <c r="H88" s="14"/>
      <c r="I88" s="14"/>
      <c r="J88" s="15"/>
      <c r="K88" s="251">
        <f>SUM(K5:K87)/60/94</f>
        <v>82.20836761</v>
      </c>
      <c r="L88" s="238"/>
      <c r="M88" s="220"/>
      <c r="N88" s="220"/>
      <c r="O88" s="220"/>
      <c r="P88" s="220"/>
      <c r="Q88" s="220"/>
      <c r="R88" s="220"/>
      <c r="S88" s="220"/>
      <c r="T88" s="220"/>
      <c r="U88" s="220"/>
      <c r="V88" s="220"/>
      <c r="W88" s="220"/>
      <c r="X88" s="220"/>
      <c r="Y88" s="220"/>
      <c r="Z88" s="220"/>
      <c r="AA88" s="220"/>
      <c r="AB88" s="220"/>
      <c r="AC88" s="220"/>
      <c r="AD88" s="220"/>
    </row>
    <row r="89" ht="12.75" customHeight="1">
      <c r="A89" s="175"/>
      <c r="B89" s="175"/>
      <c r="C89" s="175"/>
      <c r="D89" s="175"/>
      <c r="E89" s="175"/>
      <c r="F89" s="175"/>
      <c r="G89" s="175"/>
      <c r="H89" s="175"/>
      <c r="I89" s="175"/>
      <c r="J89" s="175"/>
      <c r="K89" s="175"/>
      <c r="L89" s="220"/>
      <c r="M89" s="220"/>
      <c r="N89" s="220"/>
      <c r="O89" s="220"/>
      <c r="P89" s="220"/>
      <c r="Q89" s="220"/>
      <c r="R89" s="220"/>
      <c r="S89" s="220"/>
      <c r="T89" s="220"/>
      <c r="U89" s="220"/>
      <c r="V89" s="220"/>
      <c r="W89" s="220"/>
      <c r="X89" s="220"/>
      <c r="Y89" s="220"/>
      <c r="Z89" s="220"/>
      <c r="AA89" s="220"/>
      <c r="AB89" s="220"/>
      <c r="AC89" s="220"/>
      <c r="AD89" s="220"/>
    </row>
    <row r="90"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row>
    <row r="91" ht="12.75" customHeight="1">
      <c r="A91" s="220"/>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row>
    <row r="92" ht="12.75" customHeight="1">
      <c r="A92" s="220"/>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row>
    <row r="93" ht="12.75" customHeight="1">
      <c r="A93" s="220"/>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row>
    <row r="94" ht="12.75" customHeight="1">
      <c r="A94" s="220"/>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row>
    <row r="95" ht="12.75" customHeight="1">
      <c r="A95" s="220"/>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row>
    <row r="96" ht="12.75" customHeight="1">
      <c r="A96" s="220"/>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row>
    <row r="97" ht="12.75" customHeight="1">
      <c r="A97" s="220"/>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row>
    <row r="98" ht="12.75" customHeight="1">
      <c r="A98" s="220"/>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row>
    <row r="99" ht="12.75" customHeight="1">
      <c r="A99" s="220"/>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row>
    <row r="100" ht="12.75" customHeight="1">
      <c r="A100" s="220"/>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row>
    <row r="101" ht="12.75" customHeight="1">
      <c r="A101" s="220"/>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row>
    <row r="102" ht="12.75" customHeight="1">
      <c r="A102" s="220"/>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row>
    <row r="103" ht="12.75" customHeight="1">
      <c r="A103" s="220"/>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row>
    <row r="104" ht="12.75" customHeight="1">
      <c r="A104" s="220"/>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c r="AB104" s="220"/>
      <c r="AC104" s="220"/>
      <c r="AD104" s="220"/>
    </row>
    <row r="105" ht="12.7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row>
    <row r="106" ht="12.7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row>
    <row r="107" ht="12.75" customHeight="1">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row>
    <row r="108" ht="12.75" customHeight="1">
      <c r="A108" s="220"/>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row>
    <row r="109" ht="12.75" customHeight="1">
      <c r="A109" s="220"/>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row>
    <row r="110" ht="12.75" customHeight="1">
      <c r="A110" s="220"/>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row>
    <row r="111" ht="12.75" customHeight="1">
      <c r="A111" s="220"/>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row>
    <row r="112" ht="12.75" customHeight="1">
      <c r="A112" s="220"/>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row>
    <row r="113" ht="12.75" customHeight="1">
      <c r="A113" s="220"/>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c r="AB113" s="220"/>
      <c r="AC113" s="220"/>
      <c r="AD113" s="220"/>
    </row>
    <row r="114" ht="12.75" customHeight="1">
      <c r="A114" s="220"/>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row>
    <row r="115" ht="12.75" customHeight="1">
      <c r="A115" s="220"/>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row>
    <row r="116" ht="12.75" customHeight="1">
      <c r="A116" s="220"/>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row>
    <row r="117" ht="12.75" customHeight="1">
      <c r="A117" s="220"/>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row>
    <row r="118" ht="12.75" customHeight="1">
      <c r="A118" s="220"/>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row>
    <row r="119" ht="12.75" customHeight="1">
      <c r="A119" s="220"/>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20"/>
    </row>
    <row r="120" ht="12.75" customHeigh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row>
    <row r="121" ht="12.75" customHeigh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row>
    <row r="122" ht="12.75" customHeigh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row>
    <row r="123" ht="12.75" customHeigh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row>
    <row r="124" ht="12.75" customHeigh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row>
    <row r="125" ht="12.75" customHeigh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row>
    <row r="126" ht="12.75" customHeigh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row>
    <row r="127" ht="12.75" customHeigh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row>
    <row r="128" ht="12.75" customHeigh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row>
    <row r="129" ht="12.75" customHeigh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row>
    <row r="130" ht="12.75" customHeigh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row>
    <row r="131" ht="12.75" customHeigh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row>
    <row r="132" ht="12.75" customHeigh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row>
    <row r="133" ht="12.75" customHeigh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row>
    <row r="134" ht="12.75" customHeigh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row>
    <row r="135" ht="12.75" customHeigh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row>
    <row r="136" ht="12.75" customHeigh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row>
    <row r="137" ht="12.75" customHeigh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row>
    <row r="138" ht="12.75" customHeigh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row>
    <row r="139" ht="12.75" customHeigh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row>
    <row r="140" ht="12.75" customHeigh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row>
    <row r="141" ht="12.75" customHeigh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row>
    <row r="142" ht="12.75" customHeigh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row>
    <row r="143" ht="12.75" customHeigh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row>
    <row r="144" ht="12.75" customHeigh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row>
    <row r="145" ht="12.75" customHeigh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row>
    <row r="146" ht="12.75" customHeigh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row>
    <row r="147" ht="12.75" customHeigh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row>
    <row r="148" ht="12.75" customHeigh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row>
    <row r="149" ht="12.75" customHeigh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row>
    <row r="150" ht="12.75" customHeigh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row>
    <row r="151" ht="12.75" customHeigh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row>
    <row r="152" ht="12.75" customHeigh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row>
    <row r="153" ht="12.75" customHeigh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row>
    <row r="154" ht="12.75" customHeigh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row>
    <row r="155" ht="12.75" customHeigh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row>
    <row r="156" ht="12.75" customHeigh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row>
    <row r="157" ht="12.75" customHeigh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row>
    <row r="158" ht="12.75" customHeigh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row>
    <row r="159" ht="12.75" customHeight="1">
      <c r="A159" s="220"/>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row>
    <row r="160" ht="12.75" customHeight="1">
      <c r="A160" s="220"/>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row>
    <row r="161" ht="12.75" customHeight="1">
      <c r="A161" s="220"/>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c r="AB161" s="220"/>
      <c r="AC161" s="220"/>
      <c r="AD161" s="220"/>
    </row>
    <row r="162" ht="12.75" customHeight="1">
      <c r="A162" s="220"/>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0"/>
    </row>
    <row r="163" ht="12.75" customHeight="1">
      <c r="A163" s="220"/>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row>
    <row r="164" ht="12.75" customHeight="1">
      <c r="A164" s="220"/>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row>
    <row r="165" ht="12.75" customHeight="1">
      <c r="A165" s="220"/>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row>
    <row r="166" ht="12.75" customHeight="1">
      <c r="A166" s="220"/>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row>
    <row r="167" ht="12.75" customHeight="1">
      <c r="A167" s="220"/>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row>
    <row r="168" ht="12.75" customHeight="1">
      <c r="A168" s="220"/>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c r="AB168" s="220"/>
      <c r="AC168" s="220"/>
      <c r="AD168" s="220"/>
    </row>
    <row r="169" ht="12.75" customHeight="1">
      <c r="A169" s="220"/>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row>
    <row r="170" ht="12.75" customHeight="1">
      <c r="A170" s="220"/>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c r="AB170" s="220"/>
      <c r="AC170" s="220"/>
      <c r="AD170" s="220"/>
    </row>
    <row r="171" ht="12.75" customHeight="1">
      <c r="A171" s="220"/>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row>
    <row r="172" ht="12.75" customHeight="1">
      <c r="A172" s="220"/>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row>
    <row r="173" ht="12.75" customHeight="1">
      <c r="A173" s="220"/>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row>
    <row r="174" ht="12.75" customHeight="1">
      <c r="A174" s="220"/>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row>
    <row r="175" ht="12.75" customHeight="1">
      <c r="A175" s="220"/>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row>
    <row r="176" ht="12.75" customHeight="1">
      <c r="A176" s="220"/>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row>
    <row r="177" ht="12.75" customHeight="1">
      <c r="A177" s="220"/>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row>
    <row r="178" ht="12.75" customHeight="1">
      <c r="A178" s="220"/>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row>
    <row r="179" ht="12.75" customHeight="1">
      <c r="A179" s="220"/>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row>
    <row r="180" ht="12.75" customHeight="1">
      <c r="A180" s="220"/>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row>
    <row r="181" ht="12.75" customHeight="1">
      <c r="A181" s="220"/>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row>
    <row r="182" ht="12.75" customHeight="1">
      <c r="A182" s="220"/>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row>
    <row r="183" ht="12.75" customHeight="1">
      <c r="A183" s="220"/>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row>
    <row r="184" ht="12.75" customHeight="1">
      <c r="A184" s="220"/>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row>
    <row r="185" ht="12.75" customHeight="1">
      <c r="A185" s="220"/>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row>
    <row r="186" ht="12.75" customHeight="1">
      <c r="A186" s="220"/>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c r="AB186" s="220"/>
      <c r="AC186" s="220"/>
      <c r="AD186" s="220"/>
    </row>
    <row r="187" ht="12.75" customHeight="1">
      <c r="A187" s="220"/>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row>
    <row r="188" ht="12.75" customHeight="1">
      <c r="A188" s="220"/>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row>
    <row r="189" ht="12.75" customHeight="1">
      <c r="A189" s="220"/>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row>
    <row r="190" ht="12.75" customHeight="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row>
    <row r="191" ht="12.75" customHeight="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row>
    <row r="192" ht="12.75" customHeight="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row>
    <row r="193" ht="12.75" customHeight="1">
      <c r="A193" s="220"/>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row>
    <row r="194" ht="12.75" customHeight="1">
      <c r="A194" s="220"/>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row>
    <row r="195" ht="12.75" customHeight="1">
      <c r="A195" s="220"/>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row>
    <row r="196" ht="12.75" customHeight="1">
      <c r="A196" s="220"/>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row>
    <row r="197" ht="12.75" customHeight="1">
      <c r="A197" s="220"/>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row>
    <row r="198" ht="12.75" customHeight="1">
      <c r="A198" s="220"/>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row>
    <row r="199" ht="12.75" customHeight="1">
      <c r="A199" s="220"/>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row>
    <row r="200" ht="12.75" customHeight="1">
      <c r="A200" s="220"/>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row>
    <row r="201" ht="12.75" customHeight="1">
      <c r="A201" s="220"/>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row>
    <row r="202" ht="12.75" customHeight="1">
      <c r="A202" s="220"/>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row>
    <row r="203" ht="12.75" customHeight="1">
      <c r="A203" s="220"/>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row>
    <row r="204" ht="12.75" customHeight="1">
      <c r="A204" s="220"/>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row>
    <row r="205" ht="12.75" customHeight="1">
      <c r="A205" s="220"/>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row>
    <row r="206" ht="12.75" customHeight="1">
      <c r="A206" s="220"/>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row>
    <row r="207" ht="12.75" customHeight="1">
      <c r="A207" s="220"/>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row>
    <row r="208" ht="12.75" customHeight="1">
      <c r="A208" s="220"/>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row>
    <row r="209" ht="12.75" customHeight="1">
      <c r="A209" s="220"/>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row>
    <row r="210" ht="12.75" customHeight="1">
      <c r="A210" s="220"/>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row>
    <row r="211" ht="12.75" customHeight="1">
      <c r="A211" s="220"/>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row>
    <row r="212" ht="12.75" customHeight="1">
      <c r="A212" s="220"/>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row>
    <row r="213" ht="12.75" customHeight="1">
      <c r="A213" s="220"/>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row>
    <row r="214" ht="12.75" customHeight="1">
      <c r="A214" s="220"/>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row>
    <row r="215" ht="12.75" customHeight="1">
      <c r="A215" s="220"/>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row>
    <row r="216" ht="12.75" customHeight="1">
      <c r="A216" s="220"/>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c r="AB216" s="220"/>
      <c r="AC216" s="220"/>
      <c r="AD216" s="220"/>
    </row>
    <row r="217" ht="12.75" customHeight="1">
      <c r="A217" s="220"/>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c r="AB217" s="220"/>
      <c r="AC217" s="220"/>
      <c r="AD217" s="220"/>
    </row>
    <row r="218" ht="12.75" customHeight="1">
      <c r="A218" s="220"/>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row>
    <row r="219" ht="12.75" customHeight="1">
      <c r="A219" s="220"/>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row>
    <row r="220" ht="12.75" customHeight="1">
      <c r="A220" s="220"/>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c r="AB220" s="220"/>
      <c r="AC220" s="220"/>
      <c r="AD220" s="220"/>
    </row>
    <row r="221" ht="12.75" customHeight="1">
      <c r="A221" s="220"/>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row>
    <row r="222" ht="12.75" customHeight="1">
      <c r="A222" s="220"/>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row>
    <row r="223" ht="12.75" customHeight="1">
      <c r="A223" s="220"/>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row>
    <row r="224" ht="12.75" customHeight="1">
      <c r="A224" s="220"/>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c r="AA224" s="220"/>
      <c r="AB224" s="220"/>
      <c r="AC224" s="220"/>
      <c r="AD224" s="220"/>
    </row>
    <row r="225" ht="12.75" customHeight="1">
      <c r="A225" s="220"/>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c r="AA225" s="220"/>
      <c r="AB225" s="220"/>
      <c r="AC225" s="220"/>
      <c r="AD225" s="220"/>
    </row>
    <row r="226" ht="12.75" customHeight="1">
      <c r="A226" s="220"/>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c r="AA226" s="220"/>
      <c r="AB226" s="220"/>
      <c r="AC226" s="220"/>
      <c r="AD226" s="220"/>
    </row>
    <row r="227" ht="12.75" customHeight="1">
      <c r="A227" s="220"/>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c r="AB227" s="220"/>
      <c r="AC227" s="220"/>
      <c r="AD227" s="220"/>
    </row>
    <row r="228" ht="12.75" customHeight="1">
      <c r="A228" s="220"/>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20"/>
      <c r="AD228" s="220"/>
    </row>
    <row r="229" ht="12.75" customHeight="1">
      <c r="A229" s="220"/>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c r="AA229" s="220"/>
      <c r="AB229" s="220"/>
      <c r="AC229" s="220"/>
      <c r="AD229" s="220"/>
    </row>
    <row r="230" ht="12.75" customHeight="1">
      <c r="A230" s="220"/>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c r="AA230" s="220"/>
      <c r="AB230" s="220"/>
      <c r="AC230" s="220"/>
      <c r="AD230" s="220"/>
    </row>
    <row r="231" ht="12.75" customHeight="1">
      <c r="A231" s="220"/>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row>
    <row r="232" ht="12.75" customHeight="1">
      <c r="A232" s="220"/>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0"/>
    </row>
    <row r="233" ht="12.75" customHeight="1">
      <c r="A233" s="220"/>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20"/>
      <c r="AD233" s="220"/>
    </row>
    <row r="234" ht="12.75" customHeight="1">
      <c r="A234" s="220"/>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20"/>
      <c r="AD234" s="220"/>
    </row>
    <row r="235" ht="12.75" customHeight="1">
      <c r="A235" s="220"/>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row>
    <row r="236" ht="12.75" customHeight="1">
      <c r="A236" s="220"/>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row>
    <row r="237" ht="12.75" customHeight="1">
      <c r="A237" s="220"/>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c r="AB237" s="220"/>
      <c r="AC237" s="220"/>
      <c r="AD237" s="220"/>
    </row>
    <row r="238" ht="12.75" customHeight="1">
      <c r="A238" s="220"/>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c r="AA238" s="220"/>
      <c r="AB238" s="220"/>
      <c r="AC238" s="220"/>
      <c r="AD238" s="220"/>
    </row>
    <row r="239" ht="12.75" customHeight="1">
      <c r="A239" s="220"/>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0"/>
    </row>
    <row r="240" ht="12.75" customHeight="1">
      <c r="A240" s="220"/>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0"/>
    </row>
    <row r="241" ht="12.75" customHeight="1">
      <c r="A241" s="220"/>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c r="AB241" s="220"/>
      <c r="AC241" s="220"/>
      <c r="AD241" s="220"/>
    </row>
    <row r="242" ht="12.75" customHeight="1">
      <c r="A242" s="220"/>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c r="AB242" s="220"/>
      <c r="AC242" s="220"/>
      <c r="AD242" s="220"/>
    </row>
    <row r="243" ht="12.75" customHeight="1">
      <c r="A243" s="220"/>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row>
    <row r="244" ht="12.75" customHeight="1">
      <c r="A244" s="220"/>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c r="AB244" s="220"/>
      <c r="AC244" s="220"/>
      <c r="AD244" s="220"/>
    </row>
    <row r="245" ht="12.75" customHeight="1">
      <c r="A245" s="220"/>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c r="AB245" s="220"/>
      <c r="AC245" s="220"/>
      <c r="AD245" s="220"/>
    </row>
    <row r="246" ht="12.75" customHeight="1">
      <c r="A246" s="220"/>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c r="AB246" s="220"/>
      <c r="AC246" s="220"/>
      <c r="AD246" s="220"/>
    </row>
    <row r="247" ht="12.75" customHeight="1">
      <c r="A247" s="220"/>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row>
    <row r="248" ht="12.75" customHeight="1">
      <c r="A248" s="220"/>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row>
    <row r="249" ht="12.75" customHeight="1">
      <c r="A249" s="220"/>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row>
    <row r="250" ht="12.75" customHeight="1">
      <c r="A250" s="220"/>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row>
    <row r="251" ht="12.75" customHeight="1">
      <c r="A251" s="220"/>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row>
    <row r="252" ht="12.75" customHeight="1">
      <c r="A252" s="220"/>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c r="AA252" s="220"/>
      <c r="AB252" s="220"/>
      <c r="AC252" s="220"/>
      <c r="AD252" s="220"/>
    </row>
    <row r="253" ht="12.75" customHeight="1">
      <c r="A253" s="220"/>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c r="AA253" s="220"/>
      <c r="AB253" s="220"/>
      <c r="AC253" s="220"/>
      <c r="AD253" s="220"/>
    </row>
    <row r="254" ht="12.75" customHeight="1">
      <c r="A254" s="220"/>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c r="AA254" s="220"/>
      <c r="AB254" s="220"/>
      <c r="AC254" s="220"/>
      <c r="AD254" s="220"/>
    </row>
    <row r="255" ht="12.75" customHeight="1">
      <c r="A255" s="220"/>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c r="AB255" s="220"/>
      <c r="AC255" s="220"/>
      <c r="AD255" s="220"/>
    </row>
    <row r="256" ht="12.75" customHeight="1">
      <c r="A256" s="220"/>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c r="AA256" s="220"/>
      <c r="AB256" s="220"/>
      <c r="AC256" s="220"/>
      <c r="AD256" s="220"/>
    </row>
    <row r="257" ht="12.75" customHeight="1">
      <c r="A257" s="220"/>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c r="AA257" s="220"/>
      <c r="AB257" s="220"/>
      <c r="AC257" s="220"/>
      <c r="AD257" s="220"/>
    </row>
    <row r="258" ht="12.75" customHeight="1">
      <c r="A258" s="220"/>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c r="AA258" s="220"/>
      <c r="AB258" s="220"/>
      <c r="AC258" s="220"/>
      <c r="AD258" s="220"/>
    </row>
    <row r="259" ht="12.75" customHeight="1">
      <c r="A259" s="220"/>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row>
    <row r="260" ht="12.75" customHeight="1">
      <c r="A260" s="220"/>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c r="AA260" s="220"/>
      <c r="AB260" s="220"/>
      <c r="AC260" s="220"/>
      <c r="AD260" s="220"/>
    </row>
    <row r="261" ht="12.75" customHeight="1">
      <c r="A261" s="220"/>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c r="AA261" s="220"/>
      <c r="AB261" s="220"/>
      <c r="AC261" s="220"/>
      <c r="AD261" s="220"/>
    </row>
    <row r="262" ht="12.75" customHeight="1">
      <c r="A262" s="220"/>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c r="AA262" s="220"/>
      <c r="AB262" s="220"/>
      <c r="AC262" s="220"/>
      <c r="AD262" s="220"/>
    </row>
    <row r="263" ht="12.75" customHeight="1">
      <c r="A263" s="220"/>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c r="AB263" s="220"/>
      <c r="AC263" s="220"/>
      <c r="AD263" s="220"/>
    </row>
    <row r="264" ht="12.75" customHeight="1">
      <c r="A264" s="220"/>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c r="AA264" s="220"/>
      <c r="AB264" s="220"/>
      <c r="AC264" s="220"/>
      <c r="AD264" s="220"/>
    </row>
    <row r="265" ht="12.75" customHeight="1">
      <c r="A265" s="220"/>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c r="AA265" s="220"/>
      <c r="AB265" s="220"/>
      <c r="AC265" s="220"/>
      <c r="AD265" s="220"/>
    </row>
    <row r="266" ht="12.75" customHeight="1">
      <c r="A266" s="220"/>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c r="AA266" s="220"/>
      <c r="AB266" s="220"/>
      <c r="AC266" s="220"/>
      <c r="AD266" s="220"/>
    </row>
    <row r="267" ht="12.75" customHeight="1">
      <c r="A267" s="220"/>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c r="AB267" s="220"/>
      <c r="AC267" s="220"/>
      <c r="AD267" s="220"/>
    </row>
    <row r="268" ht="12.75" customHeight="1">
      <c r="A268" s="220"/>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c r="AA268" s="220"/>
      <c r="AB268" s="220"/>
      <c r="AC268" s="220"/>
      <c r="AD268" s="220"/>
    </row>
    <row r="269" ht="12.75" customHeight="1">
      <c r="A269" s="220"/>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c r="AA269" s="220"/>
      <c r="AB269" s="220"/>
      <c r="AC269" s="220"/>
      <c r="AD269" s="220"/>
    </row>
    <row r="270" ht="12.75" customHeight="1">
      <c r="A270" s="220"/>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c r="AA270" s="220"/>
      <c r="AB270" s="220"/>
      <c r="AC270" s="220"/>
      <c r="AD270" s="220"/>
    </row>
    <row r="271" ht="12.75" customHeight="1">
      <c r="A271" s="220"/>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row>
    <row r="272" ht="12.75" customHeight="1">
      <c r="A272" s="220"/>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c r="AA272" s="220"/>
      <c r="AB272" s="220"/>
      <c r="AC272" s="220"/>
      <c r="AD272" s="220"/>
    </row>
    <row r="273" ht="12.75" customHeight="1">
      <c r="A273" s="220"/>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c r="AA273" s="220"/>
      <c r="AB273" s="220"/>
      <c r="AC273" s="220"/>
      <c r="AD273" s="220"/>
    </row>
    <row r="274" ht="12.75" customHeight="1">
      <c r="A274" s="220"/>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c r="AA274" s="220"/>
      <c r="AB274" s="220"/>
      <c r="AC274" s="220"/>
      <c r="AD274" s="220"/>
    </row>
    <row r="275" ht="12.75" customHeight="1">
      <c r="A275" s="220"/>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c r="AB275" s="220"/>
      <c r="AC275" s="220"/>
      <c r="AD275" s="220"/>
    </row>
    <row r="276" ht="12.75" customHeight="1">
      <c r="A276" s="220"/>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c r="AA276" s="220"/>
      <c r="AB276" s="220"/>
      <c r="AC276" s="220"/>
      <c r="AD276" s="220"/>
    </row>
    <row r="277" ht="12.75" customHeight="1">
      <c r="A277" s="220"/>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c r="AA277" s="220"/>
      <c r="AB277" s="220"/>
      <c r="AC277" s="220"/>
      <c r="AD277" s="220"/>
    </row>
    <row r="278" ht="12.75" customHeight="1">
      <c r="A278" s="220"/>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c r="AA278" s="220"/>
      <c r="AB278" s="220"/>
      <c r="AC278" s="220"/>
      <c r="AD278" s="220"/>
    </row>
    <row r="279" ht="12.75" customHeight="1">
      <c r="A279" s="220"/>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c r="AB279" s="220"/>
      <c r="AC279" s="220"/>
      <c r="AD279" s="220"/>
    </row>
    <row r="280" ht="12.75" customHeight="1">
      <c r="A280" s="220"/>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c r="AA280" s="220"/>
      <c r="AB280" s="220"/>
      <c r="AC280" s="220"/>
      <c r="AD280" s="220"/>
    </row>
    <row r="281" ht="12.75" customHeight="1">
      <c r="A281" s="220"/>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c r="AA281" s="220"/>
      <c r="AB281" s="220"/>
      <c r="AC281" s="220"/>
      <c r="AD281" s="220"/>
    </row>
    <row r="282" ht="12.75" customHeight="1">
      <c r="A282" s="220"/>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c r="AA282" s="220"/>
      <c r="AB282" s="220"/>
      <c r="AC282" s="220"/>
      <c r="AD282" s="220"/>
    </row>
    <row r="283" ht="12.75" customHeight="1">
      <c r="A283" s="220"/>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c r="AB283" s="220"/>
      <c r="AC283" s="220"/>
      <c r="AD283" s="220"/>
    </row>
    <row r="284" ht="12.75" customHeight="1">
      <c r="A284" s="220"/>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c r="AA284" s="220"/>
      <c r="AB284" s="220"/>
      <c r="AC284" s="220"/>
      <c r="AD284" s="220"/>
    </row>
    <row r="285" ht="12.75" customHeight="1">
      <c r="A285" s="220"/>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c r="AA285" s="220"/>
      <c r="AB285" s="220"/>
      <c r="AC285" s="220"/>
      <c r="AD285" s="220"/>
    </row>
    <row r="286" ht="12.75" customHeight="1">
      <c r="A286" s="220"/>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c r="AA286" s="220"/>
      <c r="AB286" s="220"/>
      <c r="AC286" s="220"/>
      <c r="AD286" s="220"/>
    </row>
    <row r="287" ht="12.75" customHeight="1">
      <c r="A287" s="220"/>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c r="AB287" s="220"/>
      <c r="AC287" s="220"/>
      <c r="AD287" s="220"/>
    </row>
    <row r="288" ht="12.75" customHeight="1">
      <c r="A288" s="220"/>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row>
    <row r="289" ht="12.75" customHeight="1">
      <c r="A289" s="220"/>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row>
    <row r="290" ht="12.75" customHeight="1">
      <c r="A290" s="220"/>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c r="AA290" s="220"/>
      <c r="AB290" s="220"/>
      <c r="AC290" s="220"/>
      <c r="AD290" s="220"/>
    </row>
    <row r="291" ht="12.75" customHeight="1">
      <c r="A291" s="220"/>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row>
    <row r="292" ht="12.75" customHeight="1">
      <c r="A292" s="220"/>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c r="AA292" s="220"/>
      <c r="AB292" s="220"/>
      <c r="AC292" s="220"/>
      <c r="AD292" s="220"/>
    </row>
    <row r="293" ht="12.75" customHeight="1">
      <c r="A293" s="220"/>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c r="AA293" s="220"/>
      <c r="AB293" s="220"/>
      <c r="AC293" s="220"/>
      <c r="AD293" s="220"/>
    </row>
    <row r="294" ht="12.75" customHeight="1">
      <c r="A294" s="220"/>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c r="AB294" s="220"/>
      <c r="AC294" s="220"/>
      <c r="AD294" s="220"/>
    </row>
    <row r="295" ht="12.75" customHeight="1">
      <c r="A295" s="220"/>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c r="AA295" s="220"/>
      <c r="AB295" s="220"/>
      <c r="AC295" s="220"/>
      <c r="AD295" s="220"/>
    </row>
    <row r="296" ht="12.75" customHeight="1">
      <c r="A296" s="220"/>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c r="AA296" s="220"/>
      <c r="AB296" s="220"/>
      <c r="AC296" s="220"/>
      <c r="AD296" s="220"/>
    </row>
    <row r="297" ht="12.75" customHeight="1">
      <c r="A297" s="220"/>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c r="AA297" s="220"/>
      <c r="AB297" s="220"/>
      <c r="AC297" s="220"/>
      <c r="AD297" s="220"/>
    </row>
    <row r="298" ht="12.75" customHeight="1">
      <c r="A298" s="220"/>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c r="AA298" s="220"/>
      <c r="AB298" s="220"/>
      <c r="AC298" s="220"/>
      <c r="AD298" s="220"/>
    </row>
    <row r="299" ht="12.75" customHeight="1">
      <c r="A299" s="220"/>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c r="AA299" s="220"/>
      <c r="AB299" s="220"/>
      <c r="AC299" s="220"/>
      <c r="AD299" s="220"/>
    </row>
    <row r="300" ht="12.75" customHeight="1">
      <c r="A300" s="220"/>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c r="AA300" s="220"/>
      <c r="AB300" s="220"/>
      <c r="AC300" s="220"/>
      <c r="AD300" s="220"/>
    </row>
    <row r="301" ht="12.75" customHeight="1">
      <c r="A301" s="220"/>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c r="AA301" s="220"/>
      <c r="AB301" s="220"/>
      <c r="AC301" s="220"/>
      <c r="AD301" s="220"/>
    </row>
    <row r="302" ht="15.75" customHeight="1">
      <c r="B302" s="239"/>
      <c r="C302" s="239"/>
      <c r="D302" s="239"/>
      <c r="E302" s="239"/>
      <c r="F302" s="239"/>
      <c r="G302" s="239"/>
      <c r="H302" s="239"/>
    </row>
    <row r="303" ht="15.75" customHeight="1">
      <c r="B303" s="239"/>
      <c r="C303" s="239"/>
      <c r="D303" s="239"/>
      <c r="E303" s="239"/>
      <c r="F303" s="239"/>
      <c r="G303" s="239"/>
      <c r="H303" s="239"/>
    </row>
    <row r="304" ht="15.75" customHeight="1">
      <c r="B304" s="239"/>
      <c r="C304" s="239"/>
      <c r="D304" s="239"/>
      <c r="E304" s="239"/>
      <c r="F304" s="239"/>
      <c r="G304" s="239"/>
      <c r="H304" s="239"/>
    </row>
    <row r="305" ht="15.75" customHeight="1">
      <c r="B305" s="239"/>
      <c r="C305" s="239"/>
      <c r="D305" s="239"/>
      <c r="E305" s="239"/>
      <c r="F305" s="239"/>
      <c r="G305" s="239"/>
      <c r="H305" s="239"/>
    </row>
    <row r="306" ht="15.75" customHeight="1">
      <c r="B306" s="239"/>
      <c r="C306" s="239"/>
      <c r="D306" s="239"/>
      <c r="E306" s="239"/>
      <c r="F306" s="239"/>
      <c r="G306" s="239"/>
      <c r="H306" s="239"/>
    </row>
    <row r="307" ht="15.75" customHeight="1">
      <c r="B307" s="239"/>
      <c r="C307" s="239"/>
      <c r="D307" s="239"/>
      <c r="E307" s="239"/>
      <c r="F307" s="239"/>
      <c r="G307" s="239"/>
      <c r="H307" s="239"/>
    </row>
    <row r="308" ht="15.75" customHeight="1">
      <c r="B308" s="239"/>
      <c r="C308" s="239"/>
      <c r="D308" s="239"/>
      <c r="E308" s="239"/>
      <c r="F308" s="239"/>
      <c r="G308" s="239"/>
      <c r="H308" s="239"/>
    </row>
    <row r="309" ht="15.75" customHeight="1">
      <c r="B309" s="239"/>
      <c r="C309" s="239"/>
      <c r="D309" s="239"/>
      <c r="E309" s="239"/>
      <c r="F309" s="239"/>
      <c r="G309" s="239"/>
      <c r="H309" s="239"/>
    </row>
    <row r="310" ht="15.75" customHeight="1">
      <c r="B310" s="239"/>
      <c r="C310" s="239"/>
      <c r="D310" s="239"/>
      <c r="E310" s="239"/>
      <c r="F310" s="239"/>
      <c r="G310" s="239"/>
      <c r="H310" s="239"/>
    </row>
    <row r="311" ht="15.75" customHeight="1">
      <c r="B311" s="239"/>
      <c r="C311" s="239"/>
      <c r="D311" s="239"/>
      <c r="E311" s="239"/>
      <c r="F311" s="239"/>
      <c r="G311" s="239"/>
      <c r="H311" s="239"/>
    </row>
    <row r="312" ht="15.75" customHeight="1">
      <c r="B312" s="239"/>
      <c r="C312" s="239"/>
      <c r="D312" s="239"/>
      <c r="E312" s="239"/>
      <c r="F312" s="239"/>
      <c r="G312" s="239"/>
      <c r="H312" s="239"/>
    </row>
    <row r="313" ht="15.75" customHeight="1">
      <c r="B313" s="239"/>
      <c r="C313" s="239"/>
      <c r="D313" s="239"/>
      <c r="E313" s="239"/>
      <c r="F313" s="239"/>
      <c r="G313" s="239"/>
      <c r="H313" s="239"/>
    </row>
    <row r="314" ht="15.75" customHeight="1">
      <c r="B314" s="239"/>
      <c r="C314" s="239"/>
      <c r="D314" s="239"/>
      <c r="E314" s="239"/>
      <c r="F314" s="239"/>
      <c r="G314" s="239"/>
      <c r="H314" s="239"/>
    </row>
    <row r="315" ht="15.75" customHeight="1">
      <c r="B315" s="239"/>
      <c r="C315" s="239"/>
      <c r="D315" s="239"/>
      <c r="E315" s="239"/>
      <c r="F315" s="239"/>
      <c r="G315" s="239"/>
      <c r="H315" s="239"/>
    </row>
    <row r="316" ht="15.75" customHeight="1">
      <c r="B316" s="239"/>
      <c r="C316" s="239"/>
      <c r="D316" s="239"/>
      <c r="E316" s="239"/>
      <c r="F316" s="239"/>
      <c r="G316" s="239"/>
      <c r="H316" s="239"/>
    </row>
    <row r="317" ht="15.75" customHeight="1">
      <c r="B317" s="239"/>
      <c r="C317" s="239"/>
      <c r="D317" s="239"/>
      <c r="E317" s="239"/>
      <c r="F317" s="239"/>
      <c r="G317" s="239"/>
      <c r="H317" s="239"/>
    </row>
    <row r="318" ht="15.75" customHeight="1">
      <c r="B318" s="239"/>
      <c r="C318" s="239"/>
      <c r="D318" s="239"/>
      <c r="E318" s="239"/>
      <c r="F318" s="239"/>
      <c r="G318" s="239"/>
      <c r="H318" s="239"/>
    </row>
    <row r="319" ht="15.75" customHeight="1">
      <c r="B319" s="239"/>
      <c r="C319" s="239"/>
      <c r="D319" s="239"/>
      <c r="E319" s="239"/>
      <c r="F319" s="239"/>
      <c r="G319" s="239"/>
      <c r="H319" s="239"/>
    </row>
    <row r="320" ht="15.75" customHeight="1">
      <c r="B320" s="239"/>
      <c r="C320" s="239"/>
      <c r="D320" s="239"/>
      <c r="E320" s="239"/>
      <c r="F320" s="239"/>
      <c r="G320" s="239"/>
      <c r="H320" s="239"/>
    </row>
    <row r="321" ht="15.75" customHeight="1">
      <c r="B321" s="239"/>
      <c r="C321" s="239"/>
      <c r="D321" s="239"/>
      <c r="E321" s="239"/>
      <c r="F321" s="239"/>
      <c r="G321" s="239"/>
      <c r="H321" s="239"/>
    </row>
    <row r="322" ht="15.75" customHeight="1">
      <c r="B322" s="239"/>
      <c r="C322" s="239"/>
      <c r="D322" s="239"/>
      <c r="E322" s="239"/>
      <c r="F322" s="239"/>
      <c r="G322" s="239"/>
      <c r="H322" s="239"/>
    </row>
    <row r="323" ht="15.75" customHeight="1">
      <c r="B323" s="239"/>
      <c r="C323" s="239"/>
      <c r="D323" s="239"/>
      <c r="E323" s="239"/>
      <c r="F323" s="239"/>
      <c r="G323" s="239"/>
      <c r="H323" s="239"/>
    </row>
    <row r="324" ht="15.75" customHeight="1">
      <c r="B324" s="239"/>
      <c r="C324" s="239"/>
      <c r="D324" s="239"/>
      <c r="E324" s="239"/>
      <c r="F324" s="239"/>
      <c r="G324" s="239"/>
      <c r="H324" s="239"/>
    </row>
    <row r="325" ht="15.75" customHeight="1">
      <c r="B325" s="239"/>
      <c r="C325" s="239"/>
      <c r="D325" s="239"/>
      <c r="E325" s="239"/>
      <c r="F325" s="239"/>
      <c r="G325" s="239"/>
      <c r="H325" s="239"/>
    </row>
    <row r="326" ht="15.75" customHeight="1">
      <c r="B326" s="239"/>
      <c r="C326" s="239"/>
      <c r="D326" s="239"/>
      <c r="E326" s="239"/>
      <c r="F326" s="239"/>
      <c r="G326" s="239"/>
      <c r="H326" s="239"/>
    </row>
    <row r="327" ht="15.75" customHeight="1">
      <c r="B327" s="239"/>
      <c r="C327" s="239"/>
      <c r="D327" s="239"/>
      <c r="E327" s="239"/>
      <c r="F327" s="239"/>
      <c r="G327" s="239"/>
      <c r="H327" s="239"/>
    </row>
    <row r="328" ht="15.75" customHeight="1">
      <c r="B328" s="239"/>
      <c r="C328" s="239"/>
      <c r="D328" s="239"/>
      <c r="E328" s="239"/>
      <c r="F328" s="239"/>
      <c r="G328" s="239"/>
      <c r="H328" s="239"/>
    </row>
    <row r="329" ht="15.75" customHeight="1">
      <c r="B329" s="239"/>
      <c r="C329" s="239"/>
      <c r="D329" s="239"/>
      <c r="E329" s="239"/>
      <c r="F329" s="239"/>
      <c r="G329" s="239"/>
      <c r="H329" s="239"/>
    </row>
    <row r="330" ht="15.75" customHeight="1">
      <c r="B330" s="239"/>
      <c r="C330" s="239"/>
      <c r="D330" s="239"/>
      <c r="E330" s="239"/>
      <c r="F330" s="239"/>
      <c r="G330" s="239"/>
      <c r="H330" s="239"/>
    </row>
    <row r="331" ht="15.75" customHeight="1">
      <c r="B331" s="239"/>
      <c r="C331" s="239"/>
      <c r="D331" s="239"/>
      <c r="E331" s="239"/>
      <c r="F331" s="239"/>
      <c r="G331" s="239"/>
      <c r="H331" s="239"/>
    </row>
    <row r="332" ht="15.75" customHeight="1">
      <c r="B332" s="239"/>
      <c r="C332" s="239"/>
      <c r="D332" s="239"/>
      <c r="E332" s="239"/>
      <c r="F332" s="239"/>
      <c r="G332" s="239"/>
      <c r="H332" s="239"/>
    </row>
    <row r="333" ht="15.75" customHeight="1">
      <c r="B333" s="239"/>
      <c r="C333" s="239"/>
      <c r="D333" s="239"/>
      <c r="E333" s="239"/>
      <c r="F333" s="239"/>
      <c r="G333" s="239"/>
      <c r="H333" s="239"/>
    </row>
    <row r="334" ht="15.75" customHeight="1">
      <c r="B334" s="239"/>
      <c r="C334" s="239"/>
      <c r="D334" s="239"/>
      <c r="E334" s="239"/>
      <c r="F334" s="239"/>
      <c r="G334" s="239"/>
      <c r="H334" s="239"/>
    </row>
    <row r="335" ht="15.75" customHeight="1">
      <c r="B335" s="239"/>
      <c r="C335" s="239"/>
      <c r="D335" s="239"/>
      <c r="E335" s="239"/>
      <c r="F335" s="239"/>
      <c r="G335" s="239"/>
      <c r="H335" s="239"/>
    </row>
    <row r="336" ht="15.75" customHeight="1">
      <c r="B336" s="239"/>
      <c r="C336" s="239"/>
      <c r="D336" s="239"/>
      <c r="E336" s="239"/>
      <c r="F336" s="239"/>
      <c r="G336" s="239"/>
      <c r="H336" s="239"/>
    </row>
    <row r="337" ht="15.75" customHeight="1">
      <c r="B337" s="239"/>
      <c r="C337" s="239"/>
      <c r="D337" s="239"/>
      <c r="E337" s="239"/>
      <c r="F337" s="239"/>
      <c r="G337" s="239"/>
      <c r="H337" s="239"/>
    </row>
    <row r="338" ht="15.75" customHeight="1">
      <c r="B338" s="239"/>
      <c r="C338" s="239"/>
      <c r="D338" s="239"/>
      <c r="E338" s="239"/>
      <c r="F338" s="239"/>
      <c r="G338" s="239"/>
      <c r="H338" s="239"/>
    </row>
    <row r="339" ht="15.75" customHeight="1">
      <c r="B339" s="239"/>
      <c r="C339" s="239"/>
      <c r="D339" s="239"/>
      <c r="E339" s="239"/>
      <c r="F339" s="239"/>
      <c r="G339" s="239"/>
      <c r="H339" s="239"/>
    </row>
    <row r="340" ht="15.75" customHeight="1">
      <c r="B340" s="239"/>
      <c r="C340" s="239"/>
      <c r="D340" s="239"/>
      <c r="E340" s="239"/>
      <c r="F340" s="239"/>
      <c r="G340" s="239"/>
      <c r="H340" s="239"/>
    </row>
    <row r="341" ht="15.75" customHeight="1">
      <c r="B341" s="239"/>
      <c r="C341" s="239"/>
      <c r="D341" s="239"/>
      <c r="E341" s="239"/>
      <c r="F341" s="239"/>
      <c r="G341" s="239"/>
      <c r="H341" s="239"/>
    </row>
    <row r="342" ht="15.75" customHeight="1">
      <c r="B342" s="239"/>
      <c r="C342" s="239"/>
      <c r="D342" s="239"/>
      <c r="E342" s="239"/>
      <c r="F342" s="239"/>
      <c r="G342" s="239"/>
      <c r="H342" s="239"/>
    </row>
    <row r="343" ht="15.75" customHeight="1">
      <c r="B343" s="239"/>
      <c r="C343" s="239"/>
      <c r="D343" s="239"/>
      <c r="E343" s="239"/>
      <c r="F343" s="239"/>
      <c r="G343" s="239"/>
      <c r="H343" s="239"/>
    </row>
    <row r="344" ht="15.75" customHeight="1">
      <c r="B344" s="239"/>
      <c r="C344" s="239"/>
      <c r="D344" s="239"/>
      <c r="E344" s="239"/>
      <c r="F344" s="239"/>
      <c r="G344" s="239"/>
      <c r="H344" s="239"/>
    </row>
    <row r="345" ht="15.75" customHeight="1">
      <c r="B345" s="239"/>
      <c r="C345" s="239"/>
      <c r="D345" s="239"/>
      <c r="E345" s="239"/>
      <c r="F345" s="239"/>
      <c r="G345" s="239"/>
      <c r="H345" s="239"/>
    </row>
    <row r="346" ht="15.75" customHeight="1">
      <c r="B346" s="239"/>
      <c r="C346" s="239"/>
      <c r="D346" s="239"/>
      <c r="E346" s="239"/>
      <c r="F346" s="239"/>
      <c r="G346" s="239"/>
      <c r="H346" s="239"/>
    </row>
    <row r="347" ht="15.75" customHeight="1">
      <c r="B347" s="239"/>
      <c r="C347" s="239"/>
      <c r="D347" s="239"/>
      <c r="E347" s="239"/>
      <c r="F347" s="239"/>
      <c r="G347" s="239"/>
      <c r="H347" s="239"/>
    </row>
    <row r="348" ht="15.75" customHeight="1">
      <c r="B348" s="239"/>
      <c r="C348" s="239"/>
      <c r="D348" s="239"/>
      <c r="E348" s="239"/>
      <c r="F348" s="239"/>
      <c r="G348" s="239"/>
      <c r="H348" s="239"/>
    </row>
    <row r="349" ht="15.75" customHeight="1">
      <c r="B349" s="239"/>
      <c r="C349" s="239"/>
      <c r="D349" s="239"/>
      <c r="E349" s="239"/>
      <c r="F349" s="239"/>
      <c r="G349" s="239"/>
      <c r="H349" s="239"/>
    </row>
    <row r="350" ht="15.75" customHeight="1">
      <c r="B350" s="239"/>
      <c r="C350" s="239"/>
      <c r="D350" s="239"/>
      <c r="E350" s="239"/>
      <c r="F350" s="239"/>
      <c r="G350" s="239"/>
      <c r="H350" s="239"/>
    </row>
    <row r="351" ht="15.75" customHeight="1">
      <c r="B351" s="239"/>
      <c r="C351" s="239"/>
      <c r="D351" s="239"/>
      <c r="E351" s="239"/>
      <c r="F351" s="239"/>
      <c r="G351" s="239"/>
      <c r="H351" s="239"/>
    </row>
    <row r="352" ht="15.75" customHeight="1">
      <c r="B352" s="239"/>
      <c r="C352" s="239"/>
      <c r="D352" s="239"/>
      <c r="E352" s="239"/>
      <c r="F352" s="239"/>
      <c r="G352" s="239"/>
      <c r="H352" s="239"/>
    </row>
    <row r="353" ht="15.75" customHeight="1">
      <c r="B353" s="239"/>
      <c r="C353" s="239"/>
      <c r="D353" s="239"/>
      <c r="E353" s="239"/>
      <c r="F353" s="239"/>
      <c r="G353" s="239"/>
      <c r="H353" s="239"/>
    </row>
    <row r="354" ht="15.75" customHeight="1">
      <c r="B354" s="239"/>
      <c r="C354" s="239"/>
      <c r="D354" s="239"/>
      <c r="E354" s="239"/>
      <c r="F354" s="239"/>
      <c r="G354" s="239"/>
      <c r="H354" s="239"/>
    </row>
    <row r="355" ht="15.75" customHeight="1">
      <c r="B355" s="239"/>
      <c r="C355" s="239"/>
      <c r="D355" s="239"/>
      <c r="E355" s="239"/>
      <c r="F355" s="239"/>
      <c r="G355" s="239"/>
      <c r="H355" s="239"/>
    </row>
    <row r="356" ht="15.75" customHeight="1">
      <c r="B356" s="239"/>
      <c r="C356" s="239"/>
      <c r="D356" s="239"/>
      <c r="E356" s="239"/>
      <c r="F356" s="239"/>
      <c r="G356" s="239"/>
      <c r="H356" s="239"/>
    </row>
    <row r="357" ht="15.75" customHeight="1">
      <c r="B357" s="239"/>
      <c r="C357" s="239"/>
      <c r="D357" s="239"/>
      <c r="E357" s="239"/>
      <c r="F357" s="239"/>
      <c r="G357" s="239"/>
      <c r="H357" s="239"/>
    </row>
    <row r="358" ht="15.75" customHeight="1">
      <c r="B358" s="239"/>
      <c r="C358" s="239"/>
      <c r="D358" s="239"/>
      <c r="E358" s="239"/>
      <c r="F358" s="239"/>
      <c r="G358" s="239"/>
      <c r="H358" s="239"/>
    </row>
    <row r="359" ht="15.75" customHeight="1">
      <c r="B359" s="239"/>
      <c r="C359" s="239"/>
      <c r="D359" s="239"/>
      <c r="E359" s="239"/>
      <c r="F359" s="239"/>
      <c r="G359" s="239"/>
      <c r="H359" s="239"/>
    </row>
    <row r="360" ht="15.75" customHeight="1">
      <c r="B360" s="239"/>
      <c r="C360" s="239"/>
      <c r="D360" s="239"/>
      <c r="E360" s="239"/>
      <c r="F360" s="239"/>
      <c r="G360" s="239"/>
      <c r="H360" s="239"/>
    </row>
    <row r="361" ht="15.75" customHeight="1">
      <c r="B361" s="239"/>
      <c r="C361" s="239"/>
      <c r="D361" s="239"/>
      <c r="E361" s="239"/>
      <c r="F361" s="239"/>
      <c r="G361" s="239"/>
      <c r="H361" s="239"/>
    </row>
    <row r="362" ht="15.75" customHeight="1">
      <c r="B362" s="239"/>
      <c r="C362" s="239"/>
      <c r="D362" s="239"/>
      <c r="E362" s="239"/>
      <c r="F362" s="239"/>
      <c r="G362" s="239"/>
      <c r="H362" s="239"/>
    </row>
    <row r="363" ht="15.75" customHeight="1">
      <c r="B363" s="239"/>
      <c r="C363" s="239"/>
      <c r="D363" s="239"/>
      <c r="E363" s="239"/>
      <c r="F363" s="239"/>
      <c r="G363" s="239"/>
      <c r="H363" s="239"/>
    </row>
    <row r="364" ht="15.75" customHeight="1">
      <c r="B364" s="239"/>
      <c r="C364" s="239"/>
      <c r="D364" s="239"/>
      <c r="E364" s="239"/>
      <c r="F364" s="239"/>
      <c r="G364" s="239"/>
      <c r="H364" s="239"/>
    </row>
    <row r="365" ht="15.75" customHeight="1">
      <c r="B365" s="239"/>
      <c r="C365" s="239"/>
      <c r="D365" s="239"/>
      <c r="E365" s="239"/>
      <c r="F365" s="239"/>
      <c r="G365" s="239"/>
      <c r="H365" s="239"/>
    </row>
    <row r="366" ht="15.75" customHeight="1">
      <c r="B366" s="239"/>
      <c r="C366" s="239"/>
      <c r="D366" s="239"/>
      <c r="E366" s="239"/>
      <c r="F366" s="239"/>
      <c r="G366" s="239"/>
      <c r="H366" s="239"/>
    </row>
    <row r="367" ht="15.75" customHeight="1">
      <c r="B367" s="239"/>
      <c r="C367" s="239"/>
      <c r="D367" s="239"/>
      <c r="E367" s="239"/>
      <c r="F367" s="239"/>
      <c r="G367" s="239"/>
      <c r="H367" s="239"/>
    </row>
    <row r="368" ht="15.75" customHeight="1">
      <c r="B368" s="239"/>
      <c r="C368" s="239"/>
      <c r="D368" s="239"/>
      <c r="E368" s="239"/>
      <c r="F368" s="239"/>
      <c r="G368" s="239"/>
      <c r="H368" s="239"/>
    </row>
    <row r="369" ht="15.75" customHeight="1">
      <c r="B369" s="239"/>
      <c r="C369" s="239"/>
      <c r="D369" s="239"/>
      <c r="E369" s="239"/>
      <c r="F369" s="239"/>
      <c r="G369" s="239"/>
      <c r="H369" s="239"/>
    </row>
    <row r="370" ht="15.75" customHeight="1">
      <c r="B370" s="239"/>
      <c r="C370" s="239"/>
      <c r="D370" s="239"/>
      <c r="E370" s="239"/>
      <c r="F370" s="239"/>
      <c r="G370" s="239"/>
      <c r="H370" s="239"/>
    </row>
    <row r="371" ht="15.75" customHeight="1">
      <c r="B371" s="239"/>
      <c r="C371" s="239"/>
      <c r="D371" s="239"/>
      <c r="E371" s="239"/>
      <c r="F371" s="239"/>
      <c r="G371" s="239"/>
      <c r="H371" s="239"/>
    </row>
    <row r="372" ht="15.75" customHeight="1">
      <c r="B372" s="239"/>
      <c r="C372" s="239"/>
      <c r="D372" s="239"/>
      <c r="E372" s="239"/>
      <c r="F372" s="239"/>
      <c r="G372" s="239"/>
      <c r="H372" s="239"/>
    </row>
    <row r="373" ht="15.75" customHeight="1">
      <c r="B373" s="239"/>
      <c r="C373" s="239"/>
      <c r="D373" s="239"/>
      <c r="E373" s="239"/>
      <c r="F373" s="239"/>
      <c r="G373" s="239"/>
      <c r="H373" s="239"/>
    </row>
    <row r="374" ht="15.75" customHeight="1">
      <c r="B374" s="239"/>
      <c r="C374" s="239"/>
      <c r="D374" s="239"/>
      <c r="E374" s="239"/>
      <c r="F374" s="239"/>
      <c r="G374" s="239"/>
      <c r="H374" s="239"/>
    </row>
    <row r="375" ht="15.75" customHeight="1">
      <c r="B375" s="239"/>
      <c r="C375" s="239"/>
      <c r="D375" s="239"/>
      <c r="E375" s="239"/>
      <c r="F375" s="239"/>
      <c r="G375" s="239"/>
      <c r="H375" s="239"/>
    </row>
    <row r="376" ht="15.75" customHeight="1">
      <c r="B376" s="239"/>
      <c r="C376" s="239"/>
      <c r="D376" s="239"/>
      <c r="E376" s="239"/>
      <c r="F376" s="239"/>
      <c r="G376" s="239"/>
      <c r="H376" s="239"/>
    </row>
    <row r="377" ht="15.75" customHeight="1">
      <c r="B377" s="239"/>
      <c r="C377" s="239"/>
      <c r="D377" s="239"/>
      <c r="E377" s="239"/>
      <c r="F377" s="239"/>
      <c r="G377" s="239"/>
      <c r="H377" s="239"/>
    </row>
    <row r="378" ht="15.75" customHeight="1">
      <c r="B378" s="239"/>
      <c r="C378" s="239"/>
      <c r="D378" s="239"/>
      <c r="E378" s="239"/>
      <c r="F378" s="239"/>
      <c r="G378" s="239"/>
      <c r="H378" s="239"/>
    </row>
    <row r="379" ht="15.75" customHeight="1">
      <c r="B379" s="239"/>
      <c r="C379" s="239"/>
      <c r="D379" s="239"/>
      <c r="E379" s="239"/>
      <c r="F379" s="239"/>
      <c r="G379" s="239"/>
      <c r="H379" s="239"/>
    </row>
    <row r="380" ht="15.75" customHeight="1">
      <c r="B380" s="239"/>
      <c r="C380" s="239"/>
      <c r="D380" s="239"/>
      <c r="E380" s="239"/>
      <c r="F380" s="239"/>
      <c r="G380" s="239"/>
      <c r="H380" s="239"/>
    </row>
    <row r="381" ht="15.75" customHeight="1">
      <c r="B381" s="239"/>
      <c r="C381" s="239"/>
      <c r="D381" s="239"/>
      <c r="E381" s="239"/>
      <c r="F381" s="239"/>
      <c r="G381" s="239"/>
      <c r="H381" s="239"/>
    </row>
    <row r="382" ht="15.75" customHeight="1">
      <c r="B382" s="239"/>
      <c r="C382" s="239"/>
      <c r="D382" s="239"/>
      <c r="E382" s="239"/>
      <c r="F382" s="239"/>
      <c r="G382" s="239"/>
      <c r="H382" s="239"/>
    </row>
    <row r="383" ht="15.75" customHeight="1">
      <c r="B383" s="239"/>
      <c r="C383" s="239"/>
      <c r="D383" s="239"/>
      <c r="E383" s="239"/>
      <c r="F383" s="239"/>
      <c r="G383" s="239"/>
      <c r="H383" s="239"/>
    </row>
    <row r="384" ht="15.75" customHeight="1">
      <c r="B384" s="239"/>
      <c r="C384" s="239"/>
      <c r="D384" s="239"/>
      <c r="E384" s="239"/>
      <c r="F384" s="239"/>
      <c r="G384" s="239"/>
      <c r="H384" s="239"/>
    </row>
    <row r="385" ht="15.75" customHeight="1">
      <c r="B385" s="239"/>
      <c r="C385" s="239"/>
      <c r="D385" s="239"/>
      <c r="E385" s="239"/>
      <c r="F385" s="239"/>
      <c r="G385" s="239"/>
      <c r="H385" s="239"/>
    </row>
    <row r="386" ht="15.75" customHeight="1">
      <c r="B386" s="239"/>
      <c r="C386" s="239"/>
      <c r="D386" s="239"/>
      <c r="E386" s="239"/>
      <c r="F386" s="239"/>
      <c r="G386" s="239"/>
      <c r="H386" s="239"/>
    </row>
    <row r="387" ht="15.75" customHeight="1">
      <c r="B387" s="239"/>
      <c r="C387" s="239"/>
      <c r="D387" s="239"/>
      <c r="E387" s="239"/>
      <c r="F387" s="239"/>
      <c r="G387" s="239"/>
      <c r="H387" s="239"/>
    </row>
    <row r="388" ht="15.75" customHeight="1">
      <c r="B388" s="239"/>
      <c r="C388" s="239"/>
      <c r="D388" s="239"/>
      <c r="E388" s="239"/>
      <c r="F388" s="239"/>
      <c r="G388" s="239"/>
      <c r="H388" s="239"/>
    </row>
    <row r="389" ht="15.75" customHeight="1">
      <c r="B389" s="239"/>
      <c r="C389" s="239"/>
      <c r="D389" s="239"/>
      <c r="E389" s="239"/>
      <c r="F389" s="239"/>
      <c r="G389" s="239"/>
      <c r="H389" s="239"/>
    </row>
    <row r="390" ht="15.75" customHeight="1">
      <c r="B390" s="239"/>
      <c r="C390" s="239"/>
      <c r="D390" s="239"/>
      <c r="E390" s="239"/>
      <c r="F390" s="239"/>
      <c r="G390" s="239"/>
      <c r="H390" s="239"/>
    </row>
    <row r="391" ht="15.75" customHeight="1">
      <c r="B391" s="239"/>
      <c r="C391" s="239"/>
      <c r="D391" s="239"/>
      <c r="E391" s="239"/>
      <c r="F391" s="239"/>
      <c r="G391" s="239"/>
      <c r="H391" s="239"/>
    </row>
    <row r="392" ht="15.75" customHeight="1">
      <c r="B392" s="239"/>
      <c r="C392" s="239"/>
      <c r="D392" s="239"/>
      <c r="E392" s="239"/>
      <c r="F392" s="239"/>
      <c r="G392" s="239"/>
      <c r="H392" s="239"/>
    </row>
    <row r="393" ht="15.75" customHeight="1">
      <c r="B393" s="239"/>
      <c r="C393" s="239"/>
      <c r="D393" s="239"/>
      <c r="E393" s="239"/>
      <c r="F393" s="239"/>
      <c r="G393" s="239"/>
      <c r="H393" s="239"/>
    </row>
    <row r="394" ht="15.75" customHeight="1">
      <c r="B394" s="239"/>
      <c r="C394" s="239"/>
      <c r="D394" s="239"/>
      <c r="E394" s="239"/>
      <c r="F394" s="239"/>
      <c r="G394" s="239"/>
      <c r="H394" s="239"/>
    </row>
    <row r="395" ht="15.75" customHeight="1">
      <c r="B395" s="239"/>
      <c r="C395" s="239"/>
      <c r="D395" s="239"/>
      <c r="E395" s="239"/>
      <c r="F395" s="239"/>
      <c r="G395" s="239"/>
      <c r="H395" s="239"/>
    </row>
    <row r="396" ht="15.75" customHeight="1">
      <c r="B396" s="239"/>
      <c r="C396" s="239"/>
      <c r="D396" s="239"/>
      <c r="E396" s="239"/>
      <c r="F396" s="239"/>
      <c r="G396" s="239"/>
      <c r="H396" s="239"/>
    </row>
    <row r="397" ht="15.75" customHeight="1">
      <c r="B397" s="239"/>
      <c r="C397" s="239"/>
      <c r="D397" s="239"/>
      <c r="E397" s="239"/>
      <c r="F397" s="239"/>
      <c r="G397" s="239"/>
      <c r="H397" s="239"/>
    </row>
    <row r="398" ht="15.75" customHeight="1">
      <c r="B398" s="239"/>
      <c r="C398" s="239"/>
      <c r="D398" s="239"/>
      <c r="E398" s="239"/>
      <c r="F398" s="239"/>
      <c r="G398" s="239"/>
      <c r="H398" s="239"/>
    </row>
    <row r="399" ht="15.75" customHeight="1">
      <c r="B399" s="239"/>
      <c r="C399" s="239"/>
      <c r="D399" s="239"/>
      <c r="E399" s="239"/>
      <c r="F399" s="239"/>
      <c r="G399" s="239"/>
      <c r="H399" s="239"/>
    </row>
    <row r="400" ht="15.75" customHeight="1">
      <c r="B400" s="239"/>
      <c r="C400" s="239"/>
      <c r="D400" s="239"/>
      <c r="E400" s="239"/>
      <c r="F400" s="239"/>
      <c r="G400" s="239"/>
      <c r="H400" s="239"/>
    </row>
    <row r="401" ht="15.75" customHeight="1">
      <c r="B401" s="239"/>
      <c r="C401" s="239"/>
      <c r="D401" s="239"/>
      <c r="E401" s="239"/>
      <c r="F401" s="239"/>
      <c r="G401" s="239"/>
      <c r="H401" s="239"/>
    </row>
    <row r="402" ht="15.75" customHeight="1">
      <c r="B402" s="239"/>
      <c r="C402" s="239"/>
      <c r="D402" s="239"/>
      <c r="E402" s="239"/>
      <c r="F402" s="239"/>
      <c r="G402" s="239"/>
      <c r="H402" s="239"/>
    </row>
    <row r="403" ht="15.75" customHeight="1">
      <c r="B403" s="239"/>
      <c r="C403" s="239"/>
      <c r="D403" s="239"/>
      <c r="E403" s="239"/>
      <c r="F403" s="239"/>
      <c r="G403" s="239"/>
      <c r="H403" s="239"/>
    </row>
    <row r="404" ht="15.75" customHeight="1">
      <c r="B404" s="239"/>
      <c r="C404" s="239"/>
      <c r="D404" s="239"/>
      <c r="E404" s="239"/>
      <c r="F404" s="239"/>
      <c r="G404" s="239"/>
      <c r="H404" s="239"/>
    </row>
    <row r="405" ht="15.75" customHeight="1">
      <c r="B405" s="239"/>
      <c r="C405" s="239"/>
      <c r="D405" s="239"/>
      <c r="E405" s="239"/>
      <c r="F405" s="239"/>
      <c r="G405" s="239"/>
      <c r="H405" s="239"/>
    </row>
    <row r="406" ht="15.75" customHeight="1">
      <c r="B406" s="239"/>
      <c r="C406" s="239"/>
      <c r="D406" s="239"/>
      <c r="E406" s="239"/>
      <c r="F406" s="239"/>
      <c r="G406" s="239"/>
      <c r="H406" s="239"/>
    </row>
    <row r="407" ht="15.75" customHeight="1">
      <c r="B407" s="239"/>
      <c r="C407" s="239"/>
      <c r="D407" s="239"/>
      <c r="E407" s="239"/>
      <c r="F407" s="239"/>
      <c r="G407" s="239"/>
      <c r="H407" s="239"/>
    </row>
    <row r="408" ht="15.75" customHeight="1">
      <c r="B408" s="239"/>
      <c r="C408" s="239"/>
      <c r="D408" s="239"/>
      <c r="E408" s="239"/>
      <c r="F408" s="239"/>
      <c r="G408" s="239"/>
      <c r="H408" s="239"/>
    </row>
    <row r="409" ht="15.75" customHeight="1">
      <c r="B409" s="239"/>
      <c r="C409" s="239"/>
      <c r="D409" s="239"/>
      <c r="E409" s="239"/>
      <c r="F409" s="239"/>
      <c r="G409" s="239"/>
      <c r="H409" s="239"/>
    </row>
    <row r="410" ht="15.75" customHeight="1">
      <c r="B410" s="239"/>
      <c r="C410" s="239"/>
      <c r="D410" s="239"/>
      <c r="E410" s="239"/>
      <c r="F410" s="239"/>
      <c r="G410" s="239"/>
      <c r="H410" s="239"/>
    </row>
    <row r="411" ht="15.75" customHeight="1">
      <c r="B411" s="239"/>
      <c r="C411" s="239"/>
      <c r="D411" s="239"/>
      <c r="E411" s="239"/>
      <c r="F411" s="239"/>
      <c r="G411" s="239"/>
      <c r="H411" s="239"/>
    </row>
    <row r="412" ht="15.75" customHeight="1">
      <c r="B412" s="239"/>
      <c r="C412" s="239"/>
      <c r="D412" s="239"/>
      <c r="E412" s="239"/>
      <c r="F412" s="239"/>
      <c r="G412" s="239"/>
      <c r="H412" s="239"/>
    </row>
    <row r="413" ht="15.75" customHeight="1">
      <c r="B413" s="239"/>
      <c r="C413" s="239"/>
      <c r="D413" s="239"/>
      <c r="E413" s="239"/>
      <c r="F413" s="239"/>
      <c r="G413" s="239"/>
      <c r="H413" s="239"/>
    </row>
    <row r="414" ht="15.75" customHeight="1">
      <c r="B414" s="239"/>
      <c r="C414" s="239"/>
      <c r="D414" s="239"/>
      <c r="E414" s="239"/>
      <c r="F414" s="239"/>
      <c r="G414" s="239"/>
      <c r="H414" s="239"/>
    </row>
    <row r="415" ht="15.75" customHeight="1">
      <c r="B415" s="239"/>
      <c r="C415" s="239"/>
      <c r="D415" s="239"/>
      <c r="E415" s="239"/>
      <c r="F415" s="239"/>
      <c r="G415" s="239"/>
      <c r="H415" s="239"/>
    </row>
    <row r="416" ht="15.75" customHeight="1">
      <c r="B416" s="239"/>
      <c r="C416" s="239"/>
      <c r="D416" s="239"/>
      <c r="E416" s="239"/>
      <c r="F416" s="239"/>
      <c r="G416" s="239"/>
      <c r="H416" s="239"/>
    </row>
    <row r="417" ht="15.75" customHeight="1">
      <c r="B417" s="239"/>
      <c r="C417" s="239"/>
      <c r="D417" s="239"/>
      <c r="E417" s="239"/>
      <c r="F417" s="239"/>
      <c r="G417" s="239"/>
      <c r="H417" s="239"/>
    </row>
    <row r="418" ht="15.75" customHeight="1">
      <c r="B418" s="239"/>
      <c r="C418" s="239"/>
      <c r="D418" s="239"/>
      <c r="E418" s="239"/>
      <c r="F418" s="239"/>
      <c r="G418" s="239"/>
      <c r="H418" s="239"/>
    </row>
    <row r="419" ht="15.75" customHeight="1">
      <c r="B419" s="239"/>
      <c r="C419" s="239"/>
      <c r="D419" s="239"/>
      <c r="E419" s="239"/>
      <c r="F419" s="239"/>
      <c r="G419" s="239"/>
      <c r="H419" s="239"/>
    </row>
    <row r="420" ht="15.75" customHeight="1">
      <c r="B420" s="239"/>
      <c r="C420" s="239"/>
      <c r="D420" s="239"/>
      <c r="E420" s="239"/>
      <c r="F420" s="239"/>
      <c r="G420" s="239"/>
      <c r="H420" s="239"/>
    </row>
    <row r="421" ht="15.75" customHeight="1">
      <c r="B421" s="239"/>
      <c r="C421" s="239"/>
      <c r="D421" s="239"/>
      <c r="E421" s="239"/>
      <c r="F421" s="239"/>
      <c r="G421" s="239"/>
      <c r="H421" s="239"/>
    </row>
    <row r="422" ht="15.75" customHeight="1">
      <c r="B422" s="239"/>
      <c r="C422" s="239"/>
      <c r="D422" s="239"/>
      <c r="E422" s="239"/>
      <c r="F422" s="239"/>
      <c r="G422" s="239"/>
      <c r="H422" s="239"/>
    </row>
    <row r="423" ht="15.75" customHeight="1">
      <c r="B423" s="239"/>
      <c r="C423" s="239"/>
      <c r="D423" s="239"/>
      <c r="E423" s="239"/>
      <c r="F423" s="239"/>
      <c r="G423" s="239"/>
      <c r="H423" s="239"/>
    </row>
    <row r="424" ht="15.75" customHeight="1">
      <c r="B424" s="239"/>
      <c r="C424" s="239"/>
      <c r="D424" s="239"/>
      <c r="E424" s="239"/>
      <c r="F424" s="239"/>
      <c r="G424" s="239"/>
      <c r="H424" s="239"/>
    </row>
    <row r="425" ht="15.75" customHeight="1">
      <c r="B425" s="239"/>
      <c r="C425" s="239"/>
      <c r="D425" s="239"/>
      <c r="E425" s="239"/>
      <c r="F425" s="239"/>
      <c r="G425" s="239"/>
      <c r="H425" s="239"/>
    </row>
    <row r="426" ht="15.75" customHeight="1">
      <c r="B426" s="239"/>
      <c r="C426" s="239"/>
      <c r="D426" s="239"/>
      <c r="E426" s="239"/>
      <c r="F426" s="239"/>
      <c r="G426" s="239"/>
      <c r="H426" s="239"/>
    </row>
    <row r="427" ht="15.75" customHeight="1">
      <c r="B427" s="239"/>
      <c r="C427" s="239"/>
      <c r="D427" s="239"/>
      <c r="E427" s="239"/>
      <c r="F427" s="239"/>
      <c r="G427" s="239"/>
      <c r="H427" s="239"/>
    </row>
    <row r="428" ht="15.75" customHeight="1">
      <c r="B428" s="239"/>
      <c r="C428" s="239"/>
      <c r="D428" s="239"/>
      <c r="E428" s="239"/>
      <c r="F428" s="239"/>
      <c r="G428" s="239"/>
      <c r="H428" s="239"/>
    </row>
    <row r="429" ht="15.75" customHeight="1">
      <c r="B429" s="239"/>
      <c r="C429" s="239"/>
      <c r="D429" s="239"/>
      <c r="E429" s="239"/>
      <c r="F429" s="239"/>
      <c r="G429" s="239"/>
      <c r="H429" s="239"/>
    </row>
    <row r="430" ht="15.75" customHeight="1">
      <c r="B430" s="239"/>
      <c r="C430" s="239"/>
      <c r="D430" s="239"/>
      <c r="E430" s="239"/>
      <c r="F430" s="239"/>
      <c r="G430" s="239"/>
      <c r="H430" s="239"/>
    </row>
    <row r="431" ht="15.75" customHeight="1">
      <c r="B431" s="239"/>
      <c r="C431" s="239"/>
      <c r="D431" s="239"/>
      <c r="E431" s="239"/>
      <c r="F431" s="239"/>
      <c r="G431" s="239"/>
      <c r="H431" s="239"/>
    </row>
    <row r="432" ht="15.75" customHeight="1">
      <c r="B432" s="239"/>
      <c r="C432" s="239"/>
      <c r="D432" s="239"/>
      <c r="E432" s="239"/>
      <c r="F432" s="239"/>
      <c r="G432" s="239"/>
      <c r="H432" s="239"/>
    </row>
    <row r="433" ht="15.75" customHeight="1">
      <c r="B433" s="239"/>
      <c r="C433" s="239"/>
      <c r="D433" s="239"/>
      <c r="E433" s="239"/>
      <c r="F433" s="239"/>
      <c r="G433" s="239"/>
      <c r="H433" s="239"/>
    </row>
    <row r="434" ht="15.75" customHeight="1">
      <c r="B434" s="239"/>
      <c r="C434" s="239"/>
      <c r="D434" s="239"/>
      <c r="E434" s="239"/>
      <c r="F434" s="239"/>
      <c r="G434" s="239"/>
      <c r="H434" s="239"/>
    </row>
    <row r="435" ht="15.75" customHeight="1">
      <c r="B435" s="239"/>
      <c r="C435" s="239"/>
      <c r="D435" s="239"/>
      <c r="E435" s="239"/>
      <c r="F435" s="239"/>
      <c r="G435" s="239"/>
      <c r="H435" s="239"/>
    </row>
    <row r="436" ht="15.75" customHeight="1">
      <c r="B436" s="239"/>
      <c r="C436" s="239"/>
      <c r="D436" s="239"/>
      <c r="E436" s="239"/>
      <c r="F436" s="239"/>
      <c r="G436" s="239"/>
      <c r="H436" s="239"/>
    </row>
    <row r="437" ht="15.75" customHeight="1">
      <c r="B437" s="239"/>
      <c r="C437" s="239"/>
      <c r="D437" s="239"/>
      <c r="E437" s="239"/>
      <c r="F437" s="239"/>
      <c r="G437" s="239"/>
      <c r="H437" s="239"/>
    </row>
    <row r="438" ht="15.75" customHeight="1">
      <c r="B438" s="239"/>
      <c r="C438" s="239"/>
      <c r="D438" s="239"/>
      <c r="E438" s="239"/>
      <c r="F438" s="239"/>
      <c r="G438" s="239"/>
      <c r="H438" s="239"/>
    </row>
    <row r="439" ht="15.75" customHeight="1">
      <c r="B439" s="239"/>
      <c r="C439" s="239"/>
      <c r="D439" s="239"/>
      <c r="E439" s="239"/>
      <c r="F439" s="239"/>
      <c r="G439" s="239"/>
      <c r="H439" s="239"/>
    </row>
    <row r="440" ht="15.75" customHeight="1">
      <c r="B440" s="239"/>
      <c r="C440" s="239"/>
      <c r="D440" s="239"/>
      <c r="E440" s="239"/>
      <c r="F440" s="239"/>
      <c r="G440" s="239"/>
      <c r="H440" s="239"/>
    </row>
    <row r="441" ht="15.75" customHeight="1">
      <c r="B441" s="239"/>
      <c r="C441" s="239"/>
      <c r="D441" s="239"/>
      <c r="E441" s="239"/>
      <c r="F441" s="239"/>
      <c r="G441" s="239"/>
      <c r="H441" s="239"/>
    </row>
    <row r="442" ht="15.75" customHeight="1">
      <c r="B442" s="239"/>
      <c r="C442" s="239"/>
      <c r="D442" s="239"/>
      <c r="E442" s="239"/>
      <c r="F442" s="239"/>
      <c r="G442" s="239"/>
      <c r="H442" s="239"/>
    </row>
    <row r="443" ht="15.75" customHeight="1">
      <c r="B443" s="239"/>
      <c r="C443" s="239"/>
      <c r="D443" s="239"/>
      <c r="E443" s="239"/>
      <c r="F443" s="239"/>
      <c r="G443" s="239"/>
      <c r="H443" s="239"/>
    </row>
    <row r="444" ht="15.75" customHeight="1">
      <c r="B444" s="239"/>
      <c r="C444" s="239"/>
      <c r="D444" s="239"/>
      <c r="E444" s="239"/>
      <c r="F444" s="239"/>
      <c r="G444" s="239"/>
      <c r="H444" s="239"/>
    </row>
    <row r="445" ht="15.75" customHeight="1">
      <c r="B445" s="239"/>
      <c r="C445" s="239"/>
      <c r="D445" s="239"/>
      <c r="E445" s="239"/>
      <c r="F445" s="239"/>
      <c r="G445" s="239"/>
      <c r="H445" s="239"/>
    </row>
    <row r="446" ht="15.75" customHeight="1">
      <c r="B446" s="239"/>
      <c r="C446" s="239"/>
      <c r="D446" s="239"/>
      <c r="E446" s="239"/>
      <c r="F446" s="239"/>
      <c r="G446" s="239"/>
      <c r="H446" s="239"/>
    </row>
    <row r="447" ht="15.75" customHeight="1">
      <c r="B447" s="239"/>
      <c r="C447" s="239"/>
      <c r="D447" s="239"/>
      <c r="E447" s="239"/>
      <c r="F447" s="239"/>
      <c r="G447" s="239"/>
      <c r="H447" s="239"/>
    </row>
    <row r="448" ht="15.75" customHeight="1">
      <c r="B448" s="239"/>
      <c r="C448" s="239"/>
      <c r="D448" s="239"/>
      <c r="E448" s="239"/>
      <c r="F448" s="239"/>
      <c r="G448" s="239"/>
      <c r="H448" s="239"/>
    </row>
    <row r="449" ht="15.75" customHeight="1">
      <c r="B449" s="239"/>
      <c r="C449" s="239"/>
      <c r="D449" s="239"/>
      <c r="E449" s="239"/>
      <c r="F449" s="239"/>
      <c r="G449" s="239"/>
      <c r="H449" s="239"/>
    </row>
    <row r="450" ht="15.75" customHeight="1">
      <c r="B450" s="239"/>
      <c r="C450" s="239"/>
      <c r="D450" s="239"/>
      <c r="E450" s="239"/>
      <c r="F450" s="239"/>
      <c r="G450" s="239"/>
      <c r="H450" s="239"/>
    </row>
    <row r="451" ht="15.75" customHeight="1">
      <c r="B451" s="239"/>
      <c r="C451" s="239"/>
      <c r="D451" s="239"/>
      <c r="E451" s="239"/>
      <c r="F451" s="239"/>
      <c r="G451" s="239"/>
      <c r="H451" s="239"/>
    </row>
    <row r="452" ht="15.75" customHeight="1">
      <c r="B452" s="239"/>
      <c r="C452" s="239"/>
      <c r="D452" s="239"/>
      <c r="E452" s="239"/>
      <c r="F452" s="239"/>
      <c r="G452" s="239"/>
      <c r="H452" s="239"/>
    </row>
    <row r="453" ht="15.75" customHeight="1">
      <c r="B453" s="239"/>
      <c r="C453" s="239"/>
      <c r="D453" s="239"/>
      <c r="E453" s="239"/>
      <c r="F453" s="239"/>
      <c r="G453" s="239"/>
      <c r="H453" s="239"/>
    </row>
    <row r="454" ht="15.75" customHeight="1">
      <c r="B454" s="239"/>
      <c r="C454" s="239"/>
      <c r="D454" s="239"/>
      <c r="E454" s="239"/>
      <c r="F454" s="239"/>
      <c r="G454" s="239"/>
      <c r="H454" s="239"/>
    </row>
    <row r="455" ht="15.75" customHeight="1">
      <c r="B455" s="239"/>
      <c r="C455" s="239"/>
      <c r="D455" s="239"/>
      <c r="E455" s="239"/>
      <c r="F455" s="239"/>
      <c r="G455" s="239"/>
      <c r="H455" s="239"/>
    </row>
    <row r="456" ht="15.75" customHeight="1">
      <c r="B456" s="239"/>
      <c r="C456" s="239"/>
      <c r="D456" s="239"/>
      <c r="E456" s="239"/>
      <c r="F456" s="239"/>
      <c r="G456" s="239"/>
      <c r="H456" s="239"/>
    </row>
    <row r="457" ht="15.75" customHeight="1">
      <c r="B457" s="239"/>
      <c r="C457" s="239"/>
      <c r="D457" s="239"/>
      <c r="E457" s="239"/>
      <c r="F457" s="239"/>
      <c r="G457" s="239"/>
      <c r="H457" s="239"/>
    </row>
    <row r="458" ht="15.75" customHeight="1">
      <c r="B458" s="239"/>
      <c r="C458" s="239"/>
      <c r="D458" s="239"/>
      <c r="E458" s="239"/>
      <c r="F458" s="239"/>
      <c r="G458" s="239"/>
      <c r="H458" s="239"/>
    </row>
    <row r="459" ht="15.75" customHeight="1">
      <c r="B459" s="239"/>
      <c r="C459" s="239"/>
      <c r="D459" s="239"/>
      <c r="E459" s="239"/>
      <c r="F459" s="239"/>
      <c r="G459" s="239"/>
      <c r="H459" s="239"/>
    </row>
    <row r="460" ht="15.75" customHeight="1">
      <c r="B460" s="239"/>
      <c r="C460" s="239"/>
      <c r="D460" s="239"/>
      <c r="E460" s="239"/>
      <c r="F460" s="239"/>
      <c r="G460" s="239"/>
      <c r="H460" s="239"/>
    </row>
    <row r="461" ht="15.75" customHeight="1">
      <c r="B461" s="239"/>
      <c r="C461" s="239"/>
      <c r="D461" s="239"/>
      <c r="E461" s="239"/>
      <c r="F461" s="239"/>
      <c r="G461" s="239"/>
      <c r="H461" s="239"/>
    </row>
    <row r="462" ht="15.75" customHeight="1">
      <c r="B462" s="239"/>
      <c r="C462" s="239"/>
      <c r="D462" s="239"/>
      <c r="E462" s="239"/>
      <c r="F462" s="239"/>
      <c r="G462" s="239"/>
      <c r="H462" s="239"/>
    </row>
    <row r="463" ht="15.75" customHeight="1">
      <c r="B463" s="239"/>
      <c r="C463" s="239"/>
      <c r="D463" s="239"/>
      <c r="E463" s="239"/>
      <c r="F463" s="239"/>
      <c r="G463" s="239"/>
      <c r="H463" s="239"/>
    </row>
    <row r="464" ht="15.75" customHeight="1">
      <c r="B464" s="239"/>
      <c r="C464" s="239"/>
      <c r="D464" s="239"/>
      <c r="E464" s="239"/>
      <c r="F464" s="239"/>
      <c r="G464" s="239"/>
      <c r="H464" s="239"/>
    </row>
    <row r="465" ht="15.75" customHeight="1">
      <c r="B465" s="239"/>
      <c r="C465" s="239"/>
      <c r="D465" s="239"/>
      <c r="E465" s="239"/>
      <c r="F465" s="239"/>
      <c r="G465" s="239"/>
      <c r="H465" s="239"/>
    </row>
    <row r="466" ht="15.75" customHeight="1">
      <c r="B466" s="239"/>
      <c r="C466" s="239"/>
      <c r="D466" s="239"/>
      <c r="E466" s="239"/>
      <c r="F466" s="239"/>
      <c r="G466" s="239"/>
      <c r="H466" s="239"/>
    </row>
    <row r="467" ht="15.75" customHeight="1">
      <c r="B467" s="239"/>
      <c r="C467" s="239"/>
      <c r="D467" s="239"/>
      <c r="E467" s="239"/>
      <c r="F467" s="239"/>
      <c r="G467" s="239"/>
      <c r="H467" s="239"/>
    </row>
    <row r="468" ht="15.75" customHeight="1">
      <c r="B468" s="239"/>
      <c r="C468" s="239"/>
      <c r="D468" s="239"/>
      <c r="E468" s="239"/>
      <c r="F468" s="239"/>
      <c r="G468" s="239"/>
      <c r="H468" s="239"/>
    </row>
    <row r="469" ht="15.75" customHeight="1">
      <c r="B469" s="239"/>
      <c r="C469" s="239"/>
      <c r="D469" s="239"/>
      <c r="E469" s="239"/>
      <c r="F469" s="239"/>
      <c r="G469" s="239"/>
      <c r="H469" s="239"/>
    </row>
    <row r="470" ht="15.75" customHeight="1">
      <c r="B470" s="239"/>
      <c r="C470" s="239"/>
      <c r="D470" s="239"/>
      <c r="E470" s="239"/>
      <c r="F470" s="239"/>
      <c r="G470" s="239"/>
      <c r="H470" s="239"/>
    </row>
    <row r="471" ht="15.75" customHeight="1">
      <c r="B471" s="239"/>
      <c r="C471" s="239"/>
      <c r="D471" s="239"/>
      <c r="E471" s="239"/>
      <c r="F471" s="239"/>
      <c r="G471" s="239"/>
      <c r="H471" s="239"/>
    </row>
    <row r="472" ht="15.75" customHeight="1">
      <c r="B472" s="239"/>
      <c r="C472" s="239"/>
      <c r="D472" s="239"/>
      <c r="E472" s="239"/>
      <c r="F472" s="239"/>
      <c r="G472" s="239"/>
      <c r="H472" s="239"/>
    </row>
    <row r="473" ht="15.75" customHeight="1">
      <c r="B473" s="239"/>
      <c r="C473" s="239"/>
      <c r="D473" s="239"/>
      <c r="E473" s="239"/>
      <c r="F473" s="239"/>
      <c r="G473" s="239"/>
      <c r="H473" s="239"/>
    </row>
    <row r="474" ht="15.75" customHeight="1">
      <c r="B474" s="239"/>
      <c r="C474" s="239"/>
      <c r="D474" s="239"/>
      <c r="E474" s="239"/>
      <c r="F474" s="239"/>
      <c r="G474" s="239"/>
      <c r="H474" s="239"/>
    </row>
    <row r="475" ht="15.75" customHeight="1">
      <c r="B475" s="239"/>
      <c r="C475" s="239"/>
      <c r="D475" s="239"/>
      <c r="E475" s="239"/>
      <c r="F475" s="239"/>
      <c r="G475" s="239"/>
      <c r="H475" s="239"/>
    </row>
    <row r="476" ht="15.75" customHeight="1">
      <c r="B476" s="239"/>
      <c r="C476" s="239"/>
      <c r="D476" s="239"/>
      <c r="E476" s="239"/>
      <c r="F476" s="239"/>
      <c r="G476" s="239"/>
      <c r="H476" s="239"/>
    </row>
    <row r="477" ht="15.75" customHeight="1">
      <c r="B477" s="239"/>
      <c r="C477" s="239"/>
      <c r="D477" s="239"/>
      <c r="E477" s="239"/>
      <c r="F477" s="239"/>
      <c r="G477" s="239"/>
      <c r="H477" s="239"/>
    </row>
    <row r="478" ht="15.75" customHeight="1">
      <c r="B478" s="239"/>
      <c r="C478" s="239"/>
      <c r="D478" s="239"/>
      <c r="E478" s="239"/>
      <c r="F478" s="239"/>
      <c r="G478" s="239"/>
      <c r="H478" s="239"/>
    </row>
    <row r="479" ht="15.75" customHeight="1">
      <c r="B479" s="239"/>
      <c r="C479" s="239"/>
      <c r="D479" s="239"/>
      <c r="E479" s="239"/>
      <c r="F479" s="239"/>
      <c r="G479" s="239"/>
      <c r="H479" s="239"/>
    </row>
    <row r="480" ht="15.75" customHeight="1">
      <c r="B480" s="239"/>
      <c r="C480" s="239"/>
      <c r="D480" s="239"/>
      <c r="E480" s="239"/>
      <c r="F480" s="239"/>
      <c r="G480" s="239"/>
      <c r="H480" s="239"/>
    </row>
    <row r="481" ht="15.75" customHeight="1">
      <c r="B481" s="239"/>
      <c r="C481" s="239"/>
      <c r="D481" s="239"/>
      <c r="E481" s="239"/>
      <c r="F481" s="239"/>
      <c r="G481" s="239"/>
      <c r="H481" s="239"/>
    </row>
    <row r="482" ht="15.75" customHeight="1">
      <c r="B482" s="239"/>
      <c r="C482" s="239"/>
      <c r="D482" s="239"/>
      <c r="E482" s="239"/>
      <c r="F482" s="239"/>
      <c r="G482" s="239"/>
      <c r="H482" s="239"/>
    </row>
    <row r="483" ht="15.75" customHeight="1">
      <c r="B483" s="239"/>
      <c r="C483" s="239"/>
      <c r="D483" s="239"/>
      <c r="E483" s="239"/>
      <c r="F483" s="239"/>
      <c r="G483" s="239"/>
      <c r="H483" s="239"/>
    </row>
    <row r="484" ht="15.75" customHeight="1">
      <c r="B484" s="239"/>
      <c r="C484" s="239"/>
      <c r="D484" s="239"/>
      <c r="E484" s="239"/>
      <c r="F484" s="239"/>
      <c r="G484" s="239"/>
      <c r="H484" s="239"/>
    </row>
    <row r="485" ht="15.75" customHeight="1">
      <c r="B485" s="239"/>
      <c r="C485" s="239"/>
      <c r="D485" s="239"/>
      <c r="E485" s="239"/>
      <c r="F485" s="239"/>
      <c r="G485" s="239"/>
      <c r="H485" s="239"/>
    </row>
    <row r="486" ht="15.75" customHeight="1">
      <c r="B486" s="239"/>
      <c r="C486" s="239"/>
      <c r="D486" s="239"/>
      <c r="E486" s="239"/>
      <c r="F486" s="239"/>
      <c r="G486" s="239"/>
      <c r="H486" s="239"/>
    </row>
    <row r="487" ht="15.75" customHeight="1">
      <c r="B487" s="239"/>
      <c r="C487" s="239"/>
      <c r="D487" s="239"/>
      <c r="E487" s="239"/>
      <c r="F487" s="239"/>
      <c r="G487" s="239"/>
      <c r="H487" s="239"/>
    </row>
    <row r="488" ht="15.75" customHeight="1">
      <c r="B488" s="239"/>
      <c r="C488" s="239"/>
      <c r="D488" s="239"/>
      <c r="E488" s="239"/>
      <c r="F488" s="239"/>
      <c r="G488" s="239"/>
      <c r="H488" s="239"/>
    </row>
    <row r="489" ht="15.75" customHeight="1">
      <c r="B489" s="239"/>
      <c r="C489" s="239"/>
      <c r="D489" s="239"/>
      <c r="E489" s="239"/>
      <c r="F489" s="239"/>
      <c r="G489" s="239"/>
      <c r="H489" s="239"/>
    </row>
    <row r="490" ht="15.75" customHeight="1">
      <c r="B490" s="239"/>
      <c r="C490" s="239"/>
      <c r="D490" s="239"/>
      <c r="E490" s="239"/>
      <c r="F490" s="239"/>
      <c r="G490" s="239"/>
      <c r="H490" s="239"/>
    </row>
    <row r="491" ht="15.75" customHeight="1">
      <c r="B491" s="239"/>
      <c r="C491" s="239"/>
      <c r="D491" s="239"/>
      <c r="E491" s="239"/>
      <c r="F491" s="239"/>
      <c r="G491" s="239"/>
      <c r="H491" s="239"/>
    </row>
    <row r="492" ht="15.75" customHeight="1">
      <c r="B492" s="239"/>
      <c r="C492" s="239"/>
      <c r="D492" s="239"/>
      <c r="E492" s="239"/>
      <c r="F492" s="239"/>
      <c r="G492" s="239"/>
      <c r="H492" s="239"/>
    </row>
    <row r="493" ht="15.75" customHeight="1">
      <c r="B493" s="239"/>
      <c r="C493" s="239"/>
      <c r="D493" s="239"/>
      <c r="E493" s="239"/>
      <c r="F493" s="239"/>
      <c r="G493" s="239"/>
      <c r="H493" s="239"/>
    </row>
    <row r="494" ht="15.75" customHeight="1">
      <c r="B494" s="239"/>
      <c r="C494" s="239"/>
      <c r="D494" s="239"/>
      <c r="E494" s="239"/>
      <c r="F494" s="239"/>
      <c r="G494" s="239"/>
      <c r="H494" s="239"/>
    </row>
    <row r="495" ht="15.75" customHeight="1">
      <c r="B495" s="239"/>
      <c r="C495" s="239"/>
      <c r="D495" s="239"/>
      <c r="E495" s="239"/>
      <c r="F495" s="239"/>
      <c r="G495" s="239"/>
      <c r="H495" s="239"/>
    </row>
    <row r="496" ht="15.75" customHeight="1">
      <c r="B496" s="239"/>
      <c r="C496" s="239"/>
      <c r="D496" s="239"/>
      <c r="E496" s="239"/>
      <c r="F496" s="239"/>
      <c r="G496" s="239"/>
      <c r="H496" s="239"/>
    </row>
    <row r="497" ht="15.75" customHeight="1">
      <c r="B497" s="239"/>
      <c r="C497" s="239"/>
      <c r="D497" s="239"/>
      <c r="E497" s="239"/>
      <c r="F497" s="239"/>
      <c r="G497" s="239"/>
      <c r="H497" s="239"/>
    </row>
    <row r="498" ht="15.75" customHeight="1">
      <c r="B498" s="239"/>
      <c r="C498" s="239"/>
      <c r="D498" s="239"/>
      <c r="E498" s="239"/>
      <c r="F498" s="239"/>
      <c r="G498" s="239"/>
      <c r="H498" s="239"/>
    </row>
    <row r="499" ht="15.75" customHeight="1">
      <c r="B499" s="239"/>
      <c r="C499" s="239"/>
      <c r="D499" s="239"/>
      <c r="E499" s="239"/>
      <c r="F499" s="239"/>
      <c r="G499" s="239"/>
      <c r="H499" s="239"/>
    </row>
    <row r="500" ht="15.75" customHeight="1">
      <c r="B500" s="239"/>
      <c r="C500" s="239"/>
      <c r="D500" s="239"/>
      <c r="E500" s="239"/>
      <c r="F500" s="239"/>
      <c r="G500" s="239"/>
      <c r="H500" s="239"/>
    </row>
    <row r="501" ht="15.75" customHeight="1">
      <c r="B501" s="239"/>
      <c r="C501" s="239"/>
      <c r="D501" s="239"/>
      <c r="E501" s="239"/>
      <c r="F501" s="239"/>
      <c r="G501" s="239"/>
      <c r="H501" s="239"/>
    </row>
    <row r="502" ht="15.75" customHeight="1">
      <c r="B502" s="239"/>
      <c r="C502" s="239"/>
      <c r="D502" s="239"/>
      <c r="E502" s="239"/>
      <c r="F502" s="239"/>
      <c r="G502" s="239"/>
      <c r="H502" s="239"/>
    </row>
    <row r="503" ht="15.75" customHeight="1">
      <c r="B503" s="239"/>
      <c r="C503" s="239"/>
      <c r="D503" s="239"/>
      <c r="E503" s="239"/>
      <c r="F503" s="239"/>
      <c r="G503" s="239"/>
      <c r="H503" s="239"/>
    </row>
    <row r="504" ht="15.75" customHeight="1">
      <c r="B504" s="239"/>
      <c r="C504" s="239"/>
      <c r="D504" s="239"/>
      <c r="E504" s="239"/>
      <c r="F504" s="239"/>
      <c r="G504" s="239"/>
      <c r="H504" s="239"/>
    </row>
    <row r="505" ht="15.75" customHeight="1">
      <c r="B505" s="239"/>
      <c r="C505" s="239"/>
      <c r="D505" s="239"/>
      <c r="E505" s="239"/>
      <c r="F505" s="239"/>
      <c r="G505" s="239"/>
      <c r="H505" s="239"/>
    </row>
    <row r="506" ht="15.75" customHeight="1">
      <c r="B506" s="239"/>
      <c r="C506" s="239"/>
      <c r="D506" s="239"/>
      <c r="E506" s="239"/>
      <c r="F506" s="239"/>
      <c r="G506" s="239"/>
      <c r="H506" s="239"/>
    </row>
    <row r="507" ht="15.75" customHeight="1">
      <c r="B507" s="239"/>
      <c r="C507" s="239"/>
      <c r="D507" s="239"/>
      <c r="E507" s="239"/>
      <c r="F507" s="239"/>
      <c r="G507" s="239"/>
      <c r="H507" s="239"/>
    </row>
    <row r="508" ht="15.75" customHeight="1">
      <c r="B508" s="239"/>
      <c r="C508" s="239"/>
      <c r="D508" s="239"/>
      <c r="E508" s="239"/>
      <c r="F508" s="239"/>
      <c r="G508" s="239"/>
      <c r="H508" s="239"/>
    </row>
    <row r="509" ht="15.75" customHeight="1">
      <c r="B509" s="239"/>
      <c r="C509" s="239"/>
      <c r="D509" s="239"/>
      <c r="E509" s="239"/>
      <c r="F509" s="239"/>
      <c r="G509" s="239"/>
      <c r="H509" s="239"/>
    </row>
    <row r="510" ht="15.75" customHeight="1">
      <c r="B510" s="239"/>
      <c r="C510" s="239"/>
      <c r="D510" s="239"/>
      <c r="E510" s="239"/>
      <c r="F510" s="239"/>
      <c r="G510" s="239"/>
      <c r="H510" s="239"/>
    </row>
    <row r="511" ht="15.75" customHeight="1">
      <c r="B511" s="239"/>
      <c r="C511" s="239"/>
      <c r="D511" s="239"/>
      <c r="E511" s="239"/>
      <c r="F511" s="239"/>
      <c r="G511" s="239"/>
      <c r="H511" s="239"/>
    </row>
    <row r="512" ht="15.75" customHeight="1">
      <c r="B512" s="239"/>
      <c r="C512" s="239"/>
      <c r="D512" s="239"/>
      <c r="E512" s="239"/>
      <c r="F512" s="239"/>
      <c r="G512" s="239"/>
      <c r="H512" s="239"/>
    </row>
    <row r="513" ht="15.75" customHeight="1">
      <c r="B513" s="239"/>
      <c r="C513" s="239"/>
      <c r="D513" s="239"/>
      <c r="E513" s="239"/>
      <c r="F513" s="239"/>
      <c r="G513" s="239"/>
      <c r="H513" s="239"/>
    </row>
    <row r="514" ht="15.75" customHeight="1">
      <c r="B514" s="239"/>
      <c r="C514" s="239"/>
      <c r="D514" s="239"/>
      <c r="E514" s="239"/>
      <c r="F514" s="239"/>
      <c r="G514" s="239"/>
      <c r="H514" s="239"/>
    </row>
    <row r="515" ht="15.75" customHeight="1">
      <c r="B515" s="239"/>
      <c r="C515" s="239"/>
      <c r="D515" s="239"/>
      <c r="E515" s="239"/>
      <c r="F515" s="239"/>
      <c r="G515" s="239"/>
      <c r="H515" s="239"/>
    </row>
    <row r="516" ht="15.75" customHeight="1">
      <c r="B516" s="239"/>
      <c r="C516" s="239"/>
      <c r="D516" s="239"/>
      <c r="E516" s="239"/>
      <c r="F516" s="239"/>
      <c r="G516" s="239"/>
      <c r="H516" s="239"/>
    </row>
    <row r="517" ht="15.75" customHeight="1">
      <c r="B517" s="239"/>
      <c r="C517" s="239"/>
      <c r="D517" s="239"/>
      <c r="E517" s="239"/>
      <c r="F517" s="239"/>
      <c r="G517" s="239"/>
      <c r="H517" s="239"/>
    </row>
    <row r="518" ht="15.75" customHeight="1">
      <c r="B518" s="239"/>
      <c r="C518" s="239"/>
      <c r="D518" s="239"/>
      <c r="E518" s="239"/>
      <c r="F518" s="239"/>
      <c r="G518" s="239"/>
      <c r="H518" s="239"/>
    </row>
    <row r="519" ht="15.75" customHeight="1">
      <c r="B519" s="239"/>
      <c r="C519" s="239"/>
      <c r="D519" s="239"/>
      <c r="E519" s="239"/>
      <c r="F519" s="239"/>
      <c r="G519" s="239"/>
      <c r="H519" s="239"/>
    </row>
    <row r="520" ht="15.75" customHeight="1">
      <c r="B520" s="239"/>
      <c r="C520" s="239"/>
      <c r="D520" s="239"/>
      <c r="E520" s="239"/>
      <c r="F520" s="239"/>
      <c r="G520" s="239"/>
      <c r="H520" s="239"/>
    </row>
    <row r="521" ht="15.75" customHeight="1">
      <c r="B521" s="239"/>
      <c r="C521" s="239"/>
      <c r="D521" s="239"/>
      <c r="E521" s="239"/>
      <c r="F521" s="239"/>
      <c r="G521" s="239"/>
      <c r="H521" s="239"/>
    </row>
    <row r="522" ht="15.75" customHeight="1">
      <c r="B522" s="239"/>
      <c r="C522" s="239"/>
      <c r="D522" s="239"/>
      <c r="E522" s="239"/>
      <c r="F522" s="239"/>
      <c r="G522" s="239"/>
      <c r="H522" s="239"/>
    </row>
    <row r="523" ht="15.75" customHeight="1">
      <c r="B523" s="239"/>
      <c r="C523" s="239"/>
      <c r="D523" s="239"/>
      <c r="E523" s="239"/>
      <c r="F523" s="239"/>
      <c r="G523" s="239"/>
      <c r="H523" s="239"/>
    </row>
    <row r="524" ht="15.75" customHeight="1">
      <c r="B524" s="239"/>
      <c r="C524" s="239"/>
      <c r="D524" s="239"/>
      <c r="E524" s="239"/>
      <c r="F524" s="239"/>
      <c r="G524" s="239"/>
      <c r="H524" s="239"/>
    </row>
    <row r="525" ht="15.75" customHeight="1">
      <c r="B525" s="239"/>
      <c r="C525" s="239"/>
      <c r="D525" s="239"/>
      <c r="E525" s="239"/>
      <c r="F525" s="239"/>
      <c r="G525" s="239"/>
      <c r="H525" s="239"/>
    </row>
    <row r="526" ht="15.75" customHeight="1">
      <c r="B526" s="239"/>
      <c r="C526" s="239"/>
      <c r="D526" s="239"/>
      <c r="E526" s="239"/>
      <c r="F526" s="239"/>
      <c r="G526" s="239"/>
      <c r="H526" s="239"/>
    </row>
    <row r="527" ht="15.75" customHeight="1">
      <c r="B527" s="239"/>
      <c r="C527" s="239"/>
      <c r="D527" s="239"/>
      <c r="E527" s="239"/>
      <c r="F527" s="239"/>
      <c r="G527" s="239"/>
      <c r="H527" s="239"/>
    </row>
    <row r="528" ht="15.75" customHeight="1">
      <c r="B528" s="239"/>
      <c r="C528" s="239"/>
      <c r="D528" s="239"/>
      <c r="E528" s="239"/>
      <c r="F528" s="239"/>
      <c r="G528" s="239"/>
      <c r="H528" s="239"/>
    </row>
    <row r="529" ht="15.75" customHeight="1">
      <c r="B529" s="239"/>
      <c r="C529" s="239"/>
      <c r="D529" s="239"/>
      <c r="E529" s="239"/>
      <c r="F529" s="239"/>
      <c r="G529" s="239"/>
      <c r="H529" s="239"/>
    </row>
    <row r="530" ht="15.75" customHeight="1">
      <c r="B530" s="239"/>
      <c r="C530" s="239"/>
      <c r="D530" s="239"/>
      <c r="E530" s="239"/>
      <c r="F530" s="239"/>
      <c r="G530" s="239"/>
      <c r="H530" s="239"/>
    </row>
    <row r="531" ht="15.75" customHeight="1">
      <c r="B531" s="239"/>
      <c r="C531" s="239"/>
      <c r="D531" s="239"/>
      <c r="E531" s="239"/>
      <c r="F531" s="239"/>
      <c r="G531" s="239"/>
      <c r="H531" s="239"/>
    </row>
    <row r="532" ht="15.75" customHeight="1">
      <c r="B532" s="239"/>
      <c r="C532" s="239"/>
      <c r="D532" s="239"/>
      <c r="E532" s="239"/>
      <c r="F532" s="239"/>
      <c r="G532" s="239"/>
      <c r="H532" s="239"/>
    </row>
    <row r="533" ht="15.75" customHeight="1">
      <c r="B533" s="239"/>
      <c r="C533" s="239"/>
      <c r="D533" s="239"/>
      <c r="E533" s="239"/>
      <c r="F533" s="239"/>
      <c r="G533" s="239"/>
      <c r="H533" s="239"/>
    </row>
    <row r="534" ht="15.75" customHeight="1">
      <c r="B534" s="239"/>
      <c r="C534" s="239"/>
      <c r="D534" s="239"/>
      <c r="E534" s="239"/>
      <c r="F534" s="239"/>
      <c r="G534" s="239"/>
      <c r="H534" s="239"/>
    </row>
    <row r="535" ht="15.75" customHeight="1">
      <c r="B535" s="239"/>
      <c r="C535" s="239"/>
      <c r="D535" s="239"/>
      <c r="E535" s="239"/>
      <c r="F535" s="239"/>
      <c r="G535" s="239"/>
      <c r="H535" s="239"/>
    </row>
    <row r="536" ht="15.75" customHeight="1">
      <c r="B536" s="239"/>
      <c r="C536" s="239"/>
      <c r="D536" s="239"/>
      <c r="E536" s="239"/>
      <c r="F536" s="239"/>
      <c r="G536" s="239"/>
      <c r="H536" s="239"/>
    </row>
    <row r="537" ht="15.75" customHeight="1">
      <c r="B537" s="239"/>
      <c r="C537" s="239"/>
      <c r="D537" s="239"/>
      <c r="E537" s="239"/>
      <c r="F537" s="239"/>
      <c r="G537" s="239"/>
      <c r="H537" s="239"/>
    </row>
    <row r="538" ht="15.75" customHeight="1">
      <c r="B538" s="239"/>
      <c r="C538" s="239"/>
      <c r="D538" s="239"/>
      <c r="E538" s="239"/>
      <c r="F538" s="239"/>
      <c r="G538" s="239"/>
      <c r="H538" s="239"/>
    </row>
    <row r="539" ht="15.75" customHeight="1">
      <c r="B539" s="239"/>
      <c r="C539" s="239"/>
      <c r="D539" s="239"/>
      <c r="E539" s="239"/>
      <c r="F539" s="239"/>
      <c r="G539" s="239"/>
      <c r="H539" s="239"/>
    </row>
    <row r="540" ht="15.75" customHeight="1">
      <c r="B540" s="239"/>
      <c r="C540" s="239"/>
      <c r="D540" s="239"/>
      <c r="E540" s="239"/>
      <c r="F540" s="239"/>
      <c r="G540" s="239"/>
      <c r="H540" s="239"/>
    </row>
    <row r="541" ht="15.75" customHeight="1">
      <c r="B541" s="239"/>
      <c r="C541" s="239"/>
      <c r="D541" s="239"/>
      <c r="E541" s="239"/>
      <c r="F541" s="239"/>
      <c r="G541" s="239"/>
      <c r="H541" s="239"/>
    </row>
    <row r="542" ht="15.75" customHeight="1">
      <c r="B542" s="239"/>
      <c r="C542" s="239"/>
      <c r="D542" s="239"/>
      <c r="E542" s="239"/>
      <c r="F542" s="239"/>
      <c r="G542" s="239"/>
      <c r="H542" s="239"/>
    </row>
    <row r="543" ht="15.75" customHeight="1">
      <c r="B543" s="239"/>
      <c r="C543" s="239"/>
      <c r="D543" s="239"/>
      <c r="E543" s="239"/>
      <c r="F543" s="239"/>
      <c r="G543" s="239"/>
      <c r="H543" s="239"/>
    </row>
    <row r="544" ht="15.75" customHeight="1">
      <c r="B544" s="239"/>
      <c r="C544" s="239"/>
      <c r="D544" s="239"/>
      <c r="E544" s="239"/>
      <c r="F544" s="239"/>
      <c r="G544" s="239"/>
      <c r="H544" s="239"/>
    </row>
    <row r="545" ht="15.75" customHeight="1">
      <c r="B545" s="239"/>
      <c r="C545" s="239"/>
      <c r="D545" s="239"/>
      <c r="E545" s="239"/>
      <c r="F545" s="239"/>
      <c r="G545" s="239"/>
      <c r="H545" s="239"/>
    </row>
    <row r="546" ht="15.75" customHeight="1">
      <c r="B546" s="239"/>
      <c r="C546" s="239"/>
      <c r="D546" s="239"/>
      <c r="E546" s="239"/>
      <c r="F546" s="239"/>
      <c r="G546" s="239"/>
      <c r="H546" s="239"/>
    </row>
    <row r="547" ht="15.75" customHeight="1">
      <c r="B547" s="239"/>
      <c r="C547" s="239"/>
      <c r="D547" s="239"/>
      <c r="E547" s="239"/>
      <c r="F547" s="239"/>
      <c r="G547" s="239"/>
      <c r="H547" s="239"/>
    </row>
    <row r="548" ht="15.75" customHeight="1">
      <c r="B548" s="239"/>
      <c r="C548" s="239"/>
      <c r="D548" s="239"/>
      <c r="E548" s="239"/>
      <c r="F548" s="239"/>
      <c r="G548" s="239"/>
      <c r="H548" s="239"/>
    </row>
    <row r="549" ht="15.75" customHeight="1">
      <c r="B549" s="239"/>
      <c r="C549" s="239"/>
      <c r="D549" s="239"/>
      <c r="E549" s="239"/>
      <c r="F549" s="239"/>
      <c r="G549" s="239"/>
      <c r="H549" s="239"/>
    </row>
    <row r="550" ht="15.75" customHeight="1">
      <c r="B550" s="239"/>
      <c r="C550" s="239"/>
      <c r="D550" s="239"/>
      <c r="E550" s="239"/>
      <c r="F550" s="239"/>
      <c r="G550" s="239"/>
      <c r="H550" s="239"/>
    </row>
    <row r="551" ht="15.75" customHeight="1">
      <c r="B551" s="239"/>
      <c r="C551" s="239"/>
      <c r="D551" s="239"/>
      <c r="E551" s="239"/>
      <c r="F551" s="239"/>
      <c r="G551" s="239"/>
      <c r="H551" s="239"/>
    </row>
    <row r="552" ht="15.75" customHeight="1">
      <c r="B552" s="239"/>
      <c r="C552" s="239"/>
      <c r="D552" s="239"/>
      <c r="E552" s="239"/>
      <c r="F552" s="239"/>
      <c r="G552" s="239"/>
      <c r="H552" s="239"/>
    </row>
    <row r="553" ht="15.75" customHeight="1">
      <c r="B553" s="239"/>
      <c r="C553" s="239"/>
      <c r="D553" s="239"/>
      <c r="E553" s="239"/>
      <c r="F553" s="239"/>
      <c r="G553" s="239"/>
      <c r="H553" s="239"/>
    </row>
    <row r="554" ht="15.75" customHeight="1">
      <c r="B554" s="239"/>
      <c r="C554" s="239"/>
      <c r="D554" s="239"/>
      <c r="E554" s="239"/>
      <c r="F554" s="239"/>
      <c r="G554" s="239"/>
      <c r="H554" s="239"/>
    </row>
    <row r="555" ht="15.75" customHeight="1">
      <c r="B555" s="239"/>
      <c r="C555" s="239"/>
      <c r="D555" s="239"/>
      <c r="E555" s="239"/>
      <c r="F555" s="239"/>
      <c r="G555" s="239"/>
      <c r="H555" s="239"/>
    </row>
    <row r="556" ht="15.75" customHeight="1">
      <c r="B556" s="239"/>
      <c r="C556" s="239"/>
      <c r="D556" s="239"/>
      <c r="E556" s="239"/>
      <c r="F556" s="239"/>
      <c r="G556" s="239"/>
      <c r="H556" s="239"/>
    </row>
    <row r="557" ht="15.75" customHeight="1">
      <c r="B557" s="239"/>
      <c r="C557" s="239"/>
      <c r="D557" s="239"/>
      <c r="E557" s="239"/>
      <c r="F557" s="239"/>
      <c r="G557" s="239"/>
      <c r="H557" s="239"/>
    </row>
    <row r="558" ht="15.75" customHeight="1">
      <c r="B558" s="239"/>
      <c r="C558" s="239"/>
      <c r="D558" s="239"/>
      <c r="E558" s="239"/>
      <c r="F558" s="239"/>
      <c r="G558" s="239"/>
      <c r="H558" s="239"/>
    </row>
    <row r="559" ht="15.75" customHeight="1">
      <c r="B559" s="239"/>
      <c r="C559" s="239"/>
      <c r="D559" s="239"/>
      <c r="E559" s="239"/>
      <c r="F559" s="239"/>
      <c r="G559" s="239"/>
      <c r="H559" s="239"/>
    </row>
    <row r="560" ht="15.75" customHeight="1">
      <c r="B560" s="239"/>
      <c r="C560" s="239"/>
      <c r="D560" s="239"/>
      <c r="E560" s="239"/>
      <c r="F560" s="239"/>
      <c r="G560" s="239"/>
      <c r="H560" s="239"/>
    </row>
    <row r="561" ht="15.75" customHeight="1">
      <c r="B561" s="239"/>
      <c r="C561" s="239"/>
      <c r="D561" s="239"/>
      <c r="E561" s="239"/>
      <c r="F561" s="239"/>
      <c r="G561" s="239"/>
      <c r="H561" s="239"/>
    </row>
    <row r="562" ht="15.75" customHeight="1">
      <c r="B562" s="239"/>
      <c r="C562" s="239"/>
      <c r="D562" s="239"/>
      <c r="E562" s="239"/>
      <c r="F562" s="239"/>
      <c r="G562" s="239"/>
      <c r="H562" s="239"/>
    </row>
    <row r="563" ht="15.75" customHeight="1">
      <c r="B563" s="239"/>
      <c r="C563" s="239"/>
      <c r="D563" s="239"/>
      <c r="E563" s="239"/>
      <c r="F563" s="239"/>
      <c r="G563" s="239"/>
      <c r="H563" s="239"/>
    </row>
    <row r="564" ht="15.75" customHeight="1">
      <c r="B564" s="239"/>
      <c r="C564" s="239"/>
      <c r="D564" s="239"/>
      <c r="E564" s="239"/>
      <c r="F564" s="239"/>
      <c r="G564" s="239"/>
      <c r="H564" s="239"/>
    </row>
    <row r="565" ht="15.75" customHeight="1">
      <c r="B565" s="239"/>
      <c r="C565" s="239"/>
      <c r="D565" s="239"/>
      <c r="E565" s="239"/>
      <c r="F565" s="239"/>
      <c r="G565" s="239"/>
      <c r="H565" s="239"/>
    </row>
    <row r="566" ht="15.75" customHeight="1">
      <c r="B566" s="239"/>
      <c r="C566" s="239"/>
      <c r="D566" s="239"/>
      <c r="E566" s="239"/>
      <c r="F566" s="239"/>
      <c r="G566" s="239"/>
      <c r="H566" s="239"/>
    </row>
    <row r="567" ht="15.75" customHeight="1">
      <c r="B567" s="239"/>
      <c r="C567" s="239"/>
      <c r="D567" s="239"/>
      <c r="E567" s="239"/>
      <c r="F567" s="239"/>
      <c r="G567" s="239"/>
      <c r="H567" s="239"/>
    </row>
    <row r="568" ht="15.75" customHeight="1">
      <c r="B568" s="239"/>
      <c r="C568" s="239"/>
      <c r="D568" s="239"/>
      <c r="E568" s="239"/>
      <c r="F568" s="239"/>
      <c r="G568" s="239"/>
      <c r="H568" s="239"/>
    </row>
    <row r="569" ht="15.75" customHeight="1">
      <c r="B569" s="239"/>
      <c r="C569" s="239"/>
      <c r="D569" s="239"/>
      <c r="E569" s="239"/>
      <c r="F569" s="239"/>
      <c r="G569" s="239"/>
      <c r="H569" s="239"/>
    </row>
    <row r="570" ht="15.75" customHeight="1">
      <c r="B570" s="239"/>
      <c r="C570" s="239"/>
      <c r="D570" s="239"/>
      <c r="E570" s="239"/>
      <c r="F570" s="239"/>
      <c r="G570" s="239"/>
      <c r="H570" s="239"/>
    </row>
    <row r="571" ht="15.75" customHeight="1">
      <c r="B571" s="239"/>
      <c r="C571" s="239"/>
      <c r="D571" s="239"/>
      <c r="E571" s="239"/>
      <c r="F571" s="239"/>
      <c r="G571" s="239"/>
      <c r="H571" s="239"/>
    </row>
    <row r="572" ht="15.75" customHeight="1">
      <c r="B572" s="239"/>
      <c r="C572" s="239"/>
      <c r="D572" s="239"/>
      <c r="E572" s="239"/>
      <c r="F572" s="239"/>
      <c r="G572" s="239"/>
      <c r="H572" s="239"/>
    </row>
    <row r="573" ht="15.75" customHeight="1">
      <c r="B573" s="239"/>
      <c r="C573" s="239"/>
      <c r="D573" s="239"/>
      <c r="E573" s="239"/>
      <c r="F573" s="239"/>
      <c r="G573" s="239"/>
      <c r="H573" s="239"/>
    </row>
    <row r="574" ht="15.75" customHeight="1">
      <c r="B574" s="239"/>
      <c r="C574" s="239"/>
      <c r="D574" s="239"/>
      <c r="E574" s="239"/>
      <c r="F574" s="239"/>
      <c r="G574" s="239"/>
      <c r="H574" s="239"/>
    </row>
    <row r="575" ht="15.75" customHeight="1">
      <c r="B575" s="239"/>
      <c r="C575" s="239"/>
      <c r="D575" s="239"/>
      <c r="E575" s="239"/>
      <c r="F575" s="239"/>
      <c r="G575" s="239"/>
      <c r="H575" s="239"/>
    </row>
    <row r="576" ht="15.75" customHeight="1">
      <c r="B576" s="239"/>
      <c r="C576" s="239"/>
      <c r="D576" s="239"/>
      <c r="E576" s="239"/>
      <c r="F576" s="239"/>
      <c r="G576" s="239"/>
      <c r="H576" s="239"/>
    </row>
    <row r="577" ht="15.75" customHeight="1">
      <c r="B577" s="239"/>
      <c r="C577" s="239"/>
      <c r="D577" s="239"/>
      <c r="E577" s="239"/>
      <c r="F577" s="239"/>
      <c r="G577" s="239"/>
      <c r="H577" s="239"/>
    </row>
    <row r="578" ht="15.75" customHeight="1">
      <c r="B578" s="239"/>
      <c r="C578" s="239"/>
      <c r="D578" s="239"/>
      <c r="E578" s="239"/>
      <c r="F578" s="239"/>
      <c r="G578" s="239"/>
      <c r="H578" s="239"/>
    </row>
    <row r="579" ht="15.75" customHeight="1">
      <c r="B579" s="239"/>
      <c r="C579" s="239"/>
      <c r="D579" s="239"/>
      <c r="E579" s="239"/>
      <c r="F579" s="239"/>
      <c r="G579" s="239"/>
      <c r="H579" s="239"/>
    </row>
    <row r="580" ht="15.75" customHeight="1">
      <c r="B580" s="239"/>
      <c r="C580" s="239"/>
      <c r="D580" s="239"/>
      <c r="E580" s="239"/>
      <c r="F580" s="239"/>
      <c r="G580" s="239"/>
      <c r="H580" s="239"/>
    </row>
    <row r="581" ht="15.75" customHeight="1">
      <c r="B581" s="239"/>
      <c r="C581" s="239"/>
      <c r="D581" s="239"/>
      <c r="E581" s="239"/>
      <c r="F581" s="239"/>
      <c r="G581" s="239"/>
      <c r="H581" s="239"/>
    </row>
    <row r="582" ht="15.75" customHeight="1">
      <c r="B582" s="239"/>
      <c r="C582" s="239"/>
      <c r="D582" s="239"/>
      <c r="E582" s="239"/>
      <c r="F582" s="239"/>
      <c r="G582" s="239"/>
      <c r="H582" s="239"/>
    </row>
    <row r="583" ht="15.75" customHeight="1">
      <c r="B583" s="239"/>
      <c r="C583" s="239"/>
      <c r="D583" s="239"/>
      <c r="E583" s="239"/>
      <c r="F583" s="239"/>
      <c r="G583" s="239"/>
      <c r="H583" s="239"/>
    </row>
    <row r="584" ht="15.75" customHeight="1">
      <c r="B584" s="239"/>
      <c r="C584" s="239"/>
      <c r="D584" s="239"/>
      <c r="E584" s="239"/>
      <c r="F584" s="239"/>
      <c r="G584" s="239"/>
      <c r="H584" s="239"/>
    </row>
    <row r="585" ht="15.75" customHeight="1">
      <c r="B585" s="239"/>
      <c r="C585" s="239"/>
      <c r="D585" s="239"/>
      <c r="E585" s="239"/>
      <c r="F585" s="239"/>
      <c r="G585" s="239"/>
      <c r="H585" s="239"/>
    </row>
    <row r="586" ht="15.75" customHeight="1">
      <c r="B586" s="239"/>
      <c r="C586" s="239"/>
      <c r="D586" s="239"/>
      <c r="E586" s="239"/>
      <c r="F586" s="239"/>
      <c r="G586" s="239"/>
      <c r="H586" s="239"/>
    </row>
    <row r="587" ht="15.75" customHeight="1">
      <c r="B587" s="239"/>
      <c r="C587" s="239"/>
      <c r="D587" s="239"/>
      <c r="E587" s="239"/>
      <c r="F587" s="239"/>
      <c r="G587" s="239"/>
      <c r="H587" s="239"/>
    </row>
    <row r="588" ht="15.75" customHeight="1">
      <c r="B588" s="239"/>
      <c r="C588" s="239"/>
      <c r="D588" s="239"/>
      <c r="E588" s="239"/>
      <c r="F588" s="239"/>
      <c r="G588" s="239"/>
      <c r="H588" s="239"/>
    </row>
    <row r="589" ht="15.75" customHeight="1">
      <c r="B589" s="239"/>
      <c r="C589" s="239"/>
      <c r="D589" s="239"/>
      <c r="E589" s="239"/>
      <c r="F589" s="239"/>
      <c r="G589" s="239"/>
      <c r="H589" s="239"/>
    </row>
    <row r="590" ht="15.75" customHeight="1">
      <c r="B590" s="239"/>
      <c r="C590" s="239"/>
      <c r="D590" s="239"/>
      <c r="E590" s="239"/>
      <c r="F590" s="239"/>
      <c r="G590" s="239"/>
      <c r="H590" s="239"/>
    </row>
    <row r="591" ht="15.75" customHeight="1">
      <c r="B591" s="239"/>
      <c r="C591" s="239"/>
      <c r="D591" s="239"/>
      <c r="E591" s="239"/>
      <c r="F591" s="239"/>
      <c r="G591" s="239"/>
      <c r="H591" s="239"/>
    </row>
    <row r="592" ht="15.75" customHeight="1">
      <c r="B592" s="239"/>
      <c r="C592" s="239"/>
      <c r="D592" s="239"/>
      <c r="E592" s="239"/>
      <c r="F592" s="239"/>
      <c r="G592" s="239"/>
      <c r="H592" s="239"/>
    </row>
    <row r="593" ht="15.75" customHeight="1">
      <c r="B593" s="239"/>
      <c r="C593" s="239"/>
      <c r="D593" s="239"/>
      <c r="E593" s="239"/>
      <c r="F593" s="239"/>
      <c r="G593" s="239"/>
      <c r="H593" s="239"/>
    </row>
    <row r="594" ht="15.75" customHeight="1">
      <c r="B594" s="239"/>
      <c r="C594" s="239"/>
      <c r="D594" s="239"/>
      <c r="E594" s="239"/>
      <c r="F594" s="239"/>
      <c r="G594" s="239"/>
      <c r="H594" s="239"/>
    </row>
    <row r="595" ht="15.75" customHeight="1">
      <c r="B595" s="239"/>
      <c r="C595" s="239"/>
      <c r="D595" s="239"/>
      <c r="E595" s="239"/>
      <c r="F595" s="239"/>
      <c r="G595" s="239"/>
      <c r="H595" s="239"/>
    </row>
    <row r="596" ht="15.75" customHeight="1">
      <c r="B596" s="239"/>
      <c r="C596" s="239"/>
      <c r="D596" s="239"/>
      <c r="E596" s="239"/>
      <c r="F596" s="239"/>
      <c r="G596" s="239"/>
      <c r="H596" s="239"/>
    </row>
    <row r="597" ht="15.75" customHeight="1">
      <c r="B597" s="239"/>
      <c r="C597" s="239"/>
      <c r="D597" s="239"/>
      <c r="E597" s="239"/>
      <c r="F597" s="239"/>
      <c r="G597" s="239"/>
      <c r="H597" s="239"/>
    </row>
    <row r="598" ht="15.75" customHeight="1">
      <c r="B598" s="239"/>
      <c r="C598" s="239"/>
      <c r="D598" s="239"/>
      <c r="E598" s="239"/>
      <c r="F598" s="239"/>
      <c r="G598" s="239"/>
      <c r="H598" s="239"/>
    </row>
    <row r="599" ht="15.75" customHeight="1">
      <c r="B599" s="239"/>
      <c r="C599" s="239"/>
      <c r="D599" s="239"/>
      <c r="E599" s="239"/>
      <c r="F599" s="239"/>
      <c r="G599" s="239"/>
      <c r="H599" s="239"/>
    </row>
    <row r="600" ht="15.75" customHeight="1">
      <c r="B600" s="239"/>
      <c r="C600" s="239"/>
      <c r="D600" s="239"/>
      <c r="E600" s="239"/>
      <c r="F600" s="239"/>
      <c r="G600" s="239"/>
      <c r="H600" s="239"/>
    </row>
    <row r="601" ht="15.75" customHeight="1">
      <c r="B601" s="239"/>
      <c r="C601" s="239"/>
      <c r="D601" s="239"/>
      <c r="E601" s="239"/>
      <c r="F601" s="239"/>
      <c r="G601" s="239"/>
      <c r="H601" s="239"/>
    </row>
    <row r="602" ht="15.75" customHeight="1">
      <c r="B602" s="239"/>
      <c r="C602" s="239"/>
      <c r="D602" s="239"/>
      <c r="E602" s="239"/>
      <c r="F602" s="239"/>
      <c r="G602" s="239"/>
      <c r="H602" s="239"/>
    </row>
    <row r="603" ht="15.75" customHeight="1">
      <c r="B603" s="239"/>
      <c r="C603" s="239"/>
      <c r="D603" s="239"/>
      <c r="E603" s="239"/>
      <c r="F603" s="239"/>
      <c r="G603" s="239"/>
      <c r="H603" s="239"/>
    </row>
    <row r="604" ht="15.75" customHeight="1">
      <c r="B604" s="239"/>
      <c r="C604" s="239"/>
      <c r="D604" s="239"/>
      <c r="E604" s="239"/>
      <c r="F604" s="239"/>
      <c r="G604" s="239"/>
      <c r="H604" s="239"/>
    </row>
    <row r="605" ht="15.75" customHeight="1">
      <c r="B605" s="239"/>
      <c r="C605" s="239"/>
      <c r="D605" s="239"/>
      <c r="E605" s="239"/>
      <c r="F605" s="239"/>
      <c r="G605" s="239"/>
      <c r="H605" s="239"/>
    </row>
    <row r="606" ht="15.75" customHeight="1">
      <c r="B606" s="239"/>
      <c r="C606" s="239"/>
      <c r="D606" s="239"/>
      <c r="E606" s="239"/>
      <c r="F606" s="239"/>
      <c r="G606" s="239"/>
      <c r="H606" s="239"/>
    </row>
    <row r="607" ht="15.75" customHeight="1">
      <c r="B607" s="239"/>
      <c r="C607" s="239"/>
      <c r="D607" s="239"/>
      <c r="E607" s="239"/>
      <c r="F607" s="239"/>
      <c r="G607" s="239"/>
      <c r="H607" s="239"/>
    </row>
    <row r="608" ht="15.75" customHeight="1">
      <c r="B608" s="239"/>
      <c r="C608" s="239"/>
      <c r="D608" s="239"/>
      <c r="E608" s="239"/>
      <c r="F608" s="239"/>
      <c r="G608" s="239"/>
      <c r="H608" s="239"/>
    </row>
    <row r="609" ht="15.75" customHeight="1">
      <c r="B609" s="239"/>
      <c r="C609" s="239"/>
      <c r="D609" s="239"/>
      <c r="E609" s="239"/>
      <c r="F609" s="239"/>
      <c r="G609" s="239"/>
      <c r="H609" s="239"/>
    </row>
    <row r="610" ht="15.75" customHeight="1">
      <c r="B610" s="239"/>
      <c r="C610" s="239"/>
      <c r="D610" s="239"/>
      <c r="E610" s="239"/>
      <c r="F610" s="239"/>
      <c r="G610" s="239"/>
      <c r="H610" s="239"/>
    </row>
    <row r="611" ht="15.75" customHeight="1">
      <c r="B611" s="239"/>
      <c r="C611" s="239"/>
      <c r="D611" s="239"/>
      <c r="E611" s="239"/>
      <c r="F611" s="239"/>
      <c r="G611" s="239"/>
      <c r="H611" s="239"/>
    </row>
    <row r="612" ht="15.75" customHeight="1">
      <c r="B612" s="239"/>
      <c r="C612" s="239"/>
      <c r="D612" s="239"/>
      <c r="E612" s="239"/>
      <c r="F612" s="239"/>
      <c r="G612" s="239"/>
      <c r="H612" s="239"/>
    </row>
    <row r="613" ht="15.75" customHeight="1">
      <c r="B613" s="239"/>
      <c r="C613" s="239"/>
      <c r="D613" s="239"/>
      <c r="E613" s="239"/>
      <c r="F613" s="239"/>
      <c r="G613" s="239"/>
      <c r="H613" s="239"/>
    </row>
    <row r="614" ht="15.75" customHeight="1">
      <c r="B614" s="239"/>
      <c r="C614" s="239"/>
      <c r="D614" s="239"/>
      <c r="E614" s="239"/>
      <c r="F614" s="239"/>
      <c r="G614" s="239"/>
      <c r="H614" s="239"/>
    </row>
    <row r="615" ht="15.75" customHeight="1">
      <c r="B615" s="239"/>
      <c r="C615" s="239"/>
      <c r="D615" s="239"/>
      <c r="E615" s="239"/>
      <c r="F615" s="239"/>
      <c r="G615" s="239"/>
      <c r="H615" s="239"/>
    </row>
    <row r="616" ht="15.75" customHeight="1">
      <c r="B616" s="239"/>
      <c r="C616" s="239"/>
      <c r="D616" s="239"/>
      <c r="E616" s="239"/>
      <c r="F616" s="239"/>
      <c r="G616" s="239"/>
      <c r="H616" s="239"/>
    </row>
    <row r="617" ht="15.75" customHeight="1">
      <c r="B617" s="239"/>
      <c r="C617" s="239"/>
      <c r="D617" s="239"/>
      <c r="E617" s="239"/>
      <c r="F617" s="239"/>
      <c r="G617" s="239"/>
      <c r="H617" s="239"/>
    </row>
    <row r="618" ht="15.75" customHeight="1">
      <c r="B618" s="239"/>
      <c r="C618" s="239"/>
      <c r="D618" s="239"/>
      <c r="E618" s="239"/>
      <c r="F618" s="239"/>
      <c r="G618" s="239"/>
      <c r="H618" s="239"/>
    </row>
    <row r="619" ht="15.75" customHeight="1">
      <c r="B619" s="239"/>
      <c r="C619" s="239"/>
      <c r="D619" s="239"/>
      <c r="E619" s="239"/>
      <c r="F619" s="239"/>
      <c r="G619" s="239"/>
      <c r="H619" s="239"/>
    </row>
    <row r="620" ht="15.75" customHeight="1">
      <c r="B620" s="239"/>
      <c r="C620" s="239"/>
      <c r="D620" s="239"/>
      <c r="E620" s="239"/>
      <c r="F620" s="239"/>
      <c r="G620" s="239"/>
      <c r="H620" s="239"/>
    </row>
    <row r="621" ht="15.75" customHeight="1">
      <c r="B621" s="239"/>
      <c r="C621" s="239"/>
      <c r="D621" s="239"/>
      <c r="E621" s="239"/>
      <c r="F621" s="239"/>
      <c r="G621" s="239"/>
      <c r="H621" s="239"/>
    </row>
    <row r="622" ht="15.75" customHeight="1">
      <c r="B622" s="239"/>
      <c r="C622" s="239"/>
      <c r="D622" s="239"/>
      <c r="E622" s="239"/>
      <c r="F622" s="239"/>
      <c r="G622" s="239"/>
      <c r="H622" s="239"/>
    </row>
    <row r="623" ht="15.75" customHeight="1">
      <c r="B623" s="239"/>
      <c r="C623" s="239"/>
      <c r="D623" s="239"/>
      <c r="E623" s="239"/>
      <c r="F623" s="239"/>
      <c r="G623" s="239"/>
      <c r="H623" s="239"/>
    </row>
    <row r="624" ht="15.75" customHeight="1">
      <c r="B624" s="239"/>
      <c r="C624" s="239"/>
      <c r="D624" s="239"/>
      <c r="E624" s="239"/>
      <c r="F624" s="239"/>
      <c r="G624" s="239"/>
      <c r="H624" s="239"/>
    </row>
    <row r="625" ht="15.75" customHeight="1">
      <c r="B625" s="239"/>
      <c r="C625" s="239"/>
      <c r="D625" s="239"/>
      <c r="E625" s="239"/>
      <c r="F625" s="239"/>
      <c r="G625" s="239"/>
      <c r="H625" s="239"/>
    </row>
    <row r="626" ht="15.75" customHeight="1">
      <c r="B626" s="239"/>
      <c r="C626" s="239"/>
      <c r="D626" s="239"/>
      <c r="E626" s="239"/>
      <c r="F626" s="239"/>
      <c r="G626" s="239"/>
      <c r="H626" s="239"/>
    </row>
    <row r="627" ht="15.75" customHeight="1">
      <c r="B627" s="239"/>
      <c r="C627" s="239"/>
      <c r="D627" s="239"/>
      <c r="E627" s="239"/>
      <c r="F627" s="239"/>
      <c r="G627" s="239"/>
      <c r="H627" s="239"/>
    </row>
    <row r="628" ht="15.75" customHeight="1">
      <c r="B628" s="239"/>
      <c r="C628" s="239"/>
      <c r="D628" s="239"/>
      <c r="E628" s="239"/>
      <c r="F628" s="239"/>
      <c r="G628" s="239"/>
      <c r="H628" s="239"/>
    </row>
    <row r="629" ht="15.75" customHeight="1">
      <c r="B629" s="239"/>
      <c r="C629" s="239"/>
      <c r="D629" s="239"/>
      <c r="E629" s="239"/>
      <c r="F629" s="239"/>
      <c r="G629" s="239"/>
      <c r="H629" s="239"/>
    </row>
    <row r="630" ht="15.75" customHeight="1">
      <c r="B630" s="239"/>
      <c r="C630" s="239"/>
      <c r="D630" s="239"/>
      <c r="E630" s="239"/>
      <c r="F630" s="239"/>
      <c r="G630" s="239"/>
      <c r="H630" s="239"/>
    </row>
    <row r="631" ht="15.75" customHeight="1">
      <c r="B631" s="239"/>
      <c r="C631" s="239"/>
      <c r="D631" s="239"/>
      <c r="E631" s="239"/>
      <c r="F631" s="239"/>
      <c r="G631" s="239"/>
      <c r="H631" s="239"/>
    </row>
    <row r="632" ht="15.75" customHeight="1">
      <c r="B632" s="239"/>
      <c r="C632" s="239"/>
      <c r="D632" s="239"/>
      <c r="E632" s="239"/>
      <c r="F632" s="239"/>
      <c r="G632" s="239"/>
      <c r="H632" s="239"/>
    </row>
    <row r="633" ht="15.75" customHeight="1">
      <c r="B633" s="239"/>
      <c r="C633" s="239"/>
      <c r="D633" s="239"/>
      <c r="E633" s="239"/>
      <c r="F633" s="239"/>
      <c r="G633" s="239"/>
      <c r="H633" s="239"/>
    </row>
    <row r="634" ht="15.75" customHeight="1">
      <c r="B634" s="239"/>
      <c r="C634" s="239"/>
      <c r="D634" s="239"/>
      <c r="E634" s="239"/>
      <c r="F634" s="239"/>
      <c r="G634" s="239"/>
      <c r="H634" s="239"/>
    </row>
    <row r="635" ht="15.75" customHeight="1">
      <c r="B635" s="239"/>
      <c r="C635" s="239"/>
      <c r="D635" s="239"/>
      <c r="E635" s="239"/>
      <c r="F635" s="239"/>
      <c r="G635" s="239"/>
      <c r="H635" s="239"/>
    </row>
    <row r="636" ht="15.75" customHeight="1">
      <c r="B636" s="239"/>
      <c r="C636" s="239"/>
      <c r="D636" s="239"/>
      <c r="E636" s="239"/>
      <c r="F636" s="239"/>
      <c r="G636" s="239"/>
      <c r="H636" s="239"/>
    </row>
    <row r="637" ht="15.75" customHeight="1">
      <c r="B637" s="239"/>
      <c r="C637" s="239"/>
      <c r="D637" s="239"/>
      <c r="E637" s="239"/>
      <c r="F637" s="239"/>
      <c r="G637" s="239"/>
      <c r="H637" s="239"/>
    </row>
    <row r="638" ht="15.75" customHeight="1">
      <c r="B638" s="239"/>
      <c r="C638" s="239"/>
      <c r="D638" s="239"/>
      <c r="E638" s="239"/>
      <c r="F638" s="239"/>
      <c r="G638" s="239"/>
      <c r="H638" s="239"/>
    </row>
    <row r="639" ht="15.75" customHeight="1">
      <c r="B639" s="239"/>
      <c r="C639" s="239"/>
      <c r="D639" s="239"/>
      <c r="E639" s="239"/>
      <c r="F639" s="239"/>
      <c r="G639" s="239"/>
      <c r="H639" s="239"/>
    </row>
    <row r="640" ht="15.75" customHeight="1">
      <c r="B640" s="239"/>
      <c r="C640" s="239"/>
      <c r="D640" s="239"/>
      <c r="E640" s="239"/>
      <c r="F640" s="239"/>
      <c r="G640" s="239"/>
      <c r="H640" s="239"/>
    </row>
    <row r="641" ht="15.75" customHeight="1">
      <c r="B641" s="239"/>
      <c r="C641" s="239"/>
      <c r="D641" s="239"/>
      <c r="E641" s="239"/>
      <c r="F641" s="239"/>
      <c r="G641" s="239"/>
      <c r="H641" s="239"/>
    </row>
    <row r="642" ht="15.75" customHeight="1">
      <c r="B642" s="239"/>
      <c r="C642" s="239"/>
      <c r="D642" s="239"/>
      <c r="E642" s="239"/>
      <c r="F642" s="239"/>
      <c r="G642" s="239"/>
      <c r="H642" s="239"/>
    </row>
    <row r="643" ht="15.75" customHeight="1">
      <c r="B643" s="239"/>
      <c r="C643" s="239"/>
      <c r="D643" s="239"/>
      <c r="E643" s="239"/>
      <c r="F643" s="239"/>
      <c r="G643" s="239"/>
      <c r="H643" s="239"/>
    </row>
    <row r="644" ht="15.75" customHeight="1">
      <c r="B644" s="239"/>
      <c r="C644" s="239"/>
      <c r="D644" s="239"/>
      <c r="E644" s="239"/>
      <c r="F644" s="239"/>
      <c r="G644" s="239"/>
      <c r="H644" s="239"/>
    </row>
    <row r="645" ht="15.75" customHeight="1">
      <c r="B645" s="239"/>
      <c r="C645" s="239"/>
      <c r="D645" s="239"/>
      <c r="E645" s="239"/>
      <c r="F645" s="239"/>
      <c r="G645" s="239"/>
      <c r="H645" s="239"/>
    </row>
    <row r="646" ht="15.75" customHeight="1">
      <c r="B646" s="239"/>
      <c r="C646" s="239"/>
      <c r="D646" s="239"/>
      <c r="E646" s="239"/>
      <c r="F646" s="239"/>
      <c r="G646" s="239"/>
      <c r="H646" s="239"/>
    </row>
    <row r="647" ht="15.75" customHeight="1">
      <c r="B647" s="239"/>
      <c r="C647" s="239"/>
      <c r="D647" s="239"/>
      <c r="E647" s="239"/>
      <c r="F647" s="239"/>
      <c r="G647" s="239"/>
      <c r="H647" s="239"/>
    </row>
    <row r="648" ht="15.75" customHeight="1">
      <c r="B648" s="239"/>
      <c r="C648" s="239"/>
      <c r="D648" s="239"/>
      <c r="E648" s="239"/>
      <c r="F648" s="239"/>
      <c r="G648" s="239"/>
      <c r="H648" s="239"/>
    </row>
    <row r="649" ht="15.75" customHeight="1">
      <c r="B649" s="239"/>
      <c r="C649" s="239"/>
      <c r="D649" s="239"/>
      <c r="E649" s="239"/>
      <c r="F649" s="239"/>
      <c r="G649" s="239"/>
      <c r="H649" s="239"/>
    </row>
    <row r="650" ht="15.75" customHeight="1">
      <c r="B650" s="239"/>
      <c r="C650" s="239"/>
      <c r="D650" s="239"/>
      <c r="E650" s="239"/>
      <c r="F650" s="239"/>
      <c r="G650" s="239"/>
      <c r="H650" s="239"/>
    </row>
    <row r="651" ht="15.75" customHeight="1">
      <c r="B651" s="239"/>
      <c r="C651" s="239"/>
      <c r="D651" s="239"/>
      <c r="E651" s="239"/>
      <c r="F651" s="239"/>
      <c r="G651" s="239"/>
      <c r="H651" s="239"/>
    </row>
    <row r="652" ht="15.75" customHeight="1">
      <c r="B652" s="239"/>
      <c r="C652" s="239"/>
      <c r="D652" s="239"/>
      <c r="E652" s="239"/>
      <c r="F652" s="239"/>
      <c r="G652" s="239"/>
      <c r="H652" s="239"/>
    </row>
    <row r="653" ht="15.75" customHeight="1">
      <c r="B653" s="239"/>
      <c r="C653" s="239"/>
      <c r="D653" s="239"/>
      <c r="E653" s="239"/>
      <c r="F653" s="239"/>
      <c r="G653" s="239"/>
      <c r="H653" s="239"/>
    </row>
    <row r="654" ht="15.75" customHeight="1">
      <c r="B654" s="239"/>
      <c r="C654" s="239"/>
      <c r="D654" s="239"/>
      <c r="E654" s="239"/>
      <c r="F654" s="239"/>
      <c r="G654" s="239"/>
      <c r="H654" s="239"/>
    </row>
    <row r="655" ht="15.75" customHeight="1">
      <c r="B655" s="239"/>
      <c r="C655" s="239"/>
      <c r="D655" s="239"/>
      <c r="E655" s="239"/>
      <c r="F655" s="239"/>
      <c r="G655" s="239"/>
      <c r="H655" s="239"/>
    </row>
    <row r="656" ht="15.75" customHeight="1">
      <c r="B656" s="239"/>
      <c r="C656" s="239"/>
      <c r="D656" s="239"/>
      <c r="E656" s="239"/>
      <c r="F656" s="239"/>
      <c r="G656" s="239"/>
      <c r="H656" s="239"/>
    </row>
    <row r="657" ht="15.75" customHeight="1">
      <c r="B657" s="239"/>
      <c r="C657" s="239"/>
      <c r="D657" s="239"/>
      <c r="E657" s="239"/>
      <c r="F657" s="239"/>
      <c r="G657" s="239"/>
      <c r="H657" s="239"/>
    </row>
    <row r="658" ht="15.75" customHeight="1">
      <c r="B658" s="239"/>
      <c r="C658" s="239"/>
      <c r="D658" s="239"/>
      <c r="E658" s="239"/>
      <c r="F658" s="239"/>
      <c r="G658" s="239"/>
      <c r="H658" s="239"/>
    </row>
    <row r="659" ht="15.75" customHeight="1">
      <c r="B659" s="239"/>
      <c r="C659" s="239"/>
      <c r="D659" s="239"/>
      <c r="E659" s="239"/>
      <c r="F659" s="239"/>
      <c r="G659" s="239"/>
      <c r="H659" s="239"/>
    </row>
    <row r="660" ht="15.75" customHeight="1">
      <c r="B660" s="239"/>
      <c r="C660" s="239"/>
      <c r="D660" s="239"/>
      <c r="E660" s="239"/>
      <c r="F660" s="239"/>
      <c r="G660" s="239"/>
      <c r="H660" s="239"/>
    </row>
    <row r="661" ht="15.75" customHeight="1">
      <c r="B661" s="239"/>
      <c r="C661" s="239"/>
      <c r="D661" s="239"/>
      <c r="E661" s="239"/>
      <c r="F661" s="239"/>
      <c r="G661" s="239"/>
      <c r="H661" s="239"/>
    </row>
    <row r="662" ht="15.75" customHeight="1">
      <c r="B662" s="239"/>
      <c r="C662" s="239"/>
      <c r="D662" s="239"/>
      <c r="E662" s="239"/>
      <c r="F662" s="239"/>
      <c r="G662" s="239"/>
      <c r="H662" s="239"/>
    </row>
    <row r="663" ht="15.75" customHeight="1">
      <c r="B663" s="239"/>
      <c r="C663" s="239"/>
      <c r="D663" s="239"/>
      <c r="E663" s="239"/>
      <c r="F663" s="239"/>
      <c r="G663" s="239"/>
      <c r="H663" s="239"/>
    </row>
    <row r="664" ht="15.75" customHeight="1">
      <c r="B664" s="239"/>
      <c r="C664" s="239"/>
      <c r="D664" s="239"/>
      <c r="E664" s="239"/>
      <c r="F664" s="239"/>
      <c r="G664" s="239"/>
      <c r="H664" s="239"/>
    </row>
    <row r="665" ht="15.75" customHeight="1">
      <c r="B665" s="239"/>
      <c r="C665" s="239"/>
      <c r="D665" s="239"/>
      <c r="E665" s="239"/>
      <c r="F665" s="239"/>
      <c r="G665" s="239"/>
      <c r="H665" s="239"/>
    </row>
    <row r="666" ht="15.75" customHeight="1">
      <c r="B666" s="239"/>
      <c r="C666" s="239"/>
      <c r="D666" s="239"/>
      <c r="E666" s="239"/>
      <c r="F666" s="239"/>
      <c r="G666" s="239"/>
      <c r="H666" s="239"/>
    </row>
    <row r="667" ht="15.75" customHeight="1">
      <c r="B667" s="239"/>
      <c r="C667" s="239"/>
      <c r="D667" s="239"/>
      <c r="E667" s="239"/>
      <c r="F667" s="239"/>
      <c r="G667" s="239"/>
      <c r="H667" s="239"/>
    </row>
    <row r="668" ht="15.75" customHeight="1">
      <c r="B668" s="239"/>
      <c r="C668" s="239"/>
      <c r="D668" s="239"/>
      <c r="E668" s="239"/>
      <c r="F668" s="239"/>
      <c r="G668" s="239"/>
      <c r="H668" s="239"/>
    </row>
    <row r="669" ht="15.75" customHeight="1">
      <c r="B669" s="239"/>
      <c r="C669" s="239"/>
      <c r="D669" s="239"/>
      <c r="E669" s="239"/>
      <c r="F669" s="239"/>
      <c r="G669" s="239"/>
      <c r="H669" s="239"/>
    </row>
    <row r="670" ht="15.75" customHeight="1">
      <c r="B670" s="239"/>
      <c r="C670" s="239"/>
      <c r="D670" s="239"/>
      <c r="E670" s="239"/>
      <c r="F670" s="239"/>
      <c r="G670" s="239"/>
      <c r="H670" s="239"/>
    </row>
    <row r="671" ht="15.75" customHeight="1">
      <c r="B671" s="239"/>
      <c r="C671" s="239"/>
      <c r="D671" s="239"/>
      <c r="E671" s="239"/>
      <c r="F671" s="239"/>
      <c r="G671" s="239"/>
      <c r="H671" s="239"/>
    </row>
    <row r="672" ht="15.75" customHeight="1">
      <c r="B672" s="239"/>
      <c r="C672" s="239"/>
      <c r="D672" s="239"/>
      <c r="E672" s="239"/>
      <c r="F672" s="239"/>
      <c r="G672" s="239"/>
      <c r="H672" s="239"/>
    </row>
    <row r="673" ht="15.75" customHeight="1">
      <c r="B673" s="239"/>
      <c r="C673" s="239"/>
      <c r="D673" s="239"/>
      <c r="E673" s="239"/>
      <c r="F673" s="239"/>
      <c r="G673" s="239"/>
      <c r="H673" s="239"/>
    </row>
    <row r="674" ht="15.75" customHeight="1">
      <c r="B674" s="239"/>
      <c r="C674" s="239"/>
      <c r="D674" s="239"/>
      <c r="E674" s="239"/>
      <c r="F674" s="239"/>
      <c r="G674" s="239"/>
      <c r="H674" s="239"/>
    </row>
    <row r="675" ht="15.75" customHeight="1">
      <c r="B675" s="239"/>
      <c r="C675" s="239"/>
      <c r="D675" s="239"/>
      <c r="E675" s="239"/>
      <c r="F675" s="239"/>
      <c r="G675" s="239"/>
      <c r="H675" s="239"/>
    </row>
    <row r="676" ht="15.75" customHeight="1">
      <c r="B676" s="239"/>
      <c r="C676" s="239"/>
      <c r="D676" s="239"/>
      <c r="E676" s="239"/>
      <c r="F676" s="239"/>
      <c r="G676" s="239"/>
      <c r="H676" s="239"/>
    </row>
    <row r="677" ht="15.75" customHeight="1">
      <c r="B677" s="239"/>
      <c r="C677" s="239"/>
      <c r="D677" s="239"/>
      <c r="E677" s="239"/>
      <c r="F677" s="239"/>
      <c r="G677" s="239"/>
      <c r="H677" s="239"/>
    </row>
    <row r="678" ht="15.75" customHeight="1">
      <c r="B678" s="239"/>
      <c r="C678" s="239"/>
      <c r="D678" s="239"/>
      <c r="E678" s="239"/>
      <c r="F678" s="239"/>
      <c r="G678" s="239"/>
      <c r="H678" s="239"/>
    </row>
    <row r="679" ht="15.75" customHeight="1">
      <c r="B679" s="239"/>
      <c r="C679" s="239"/>
      <c r="D679" s="239"/>
      <c r="E679" s="239"/>
      <c r="F679" s="239"/>
      <c r="G679" s="239"/>
      <c r="H679" s="239"/>
    </row>
    <row r="680" ht="15.75" customHeight="1">
      <c r="B680" s="239"/>
      <c r="C680" s="239"/>
      <c r="D680" s="239"/>
      <c r="E680" s="239"/>
      <c r="F680" s="239"/>
      <c r="G680" s="239"/>
      <c r="H680" s="239"/>
    </row>
    <row r="681" ht="15.75" customHeight="1">
      <c r="B681" s="239"/>
      <c r="C681" s="239"/>
      <c r="D681" s="239"/>
      <c r="E681" s="239"/>
      <c r="F681" s="239"/>
      <c r="G681" s="239"/>
      <c r="H681" s="239"/>
    </row>
    <row r="682" ht="15.75" customHeight="1">
      <c r="B682" s="239"/>
      <c r="C682" s="239"/>
      <c r="D682" s="239"/>
      <c r="E682" s="239"/>
      <c r="F682" s="239"/>
      <c r="G682" s="239"/>
      <c r="H682" s="239"/>
    </row>
    <row r="683" ht="15.75" customHeight="1">
      <c r="B683" s="239"/>
      <c r="C683" s="239"/>
      <c r="D683" s="239"/>
      <c r="E683" s="239"/>
      <c r="F683" s="239"/>
      <c r="G683" s="239"/>
      <c r="H683" s="239"/>
    </row>
    <row r="684" ht="15.75" customHeight="1">
      <c r="B684" s="239"/>
      <c r="C684" s="239"/>
      <c r="D684" s="239"/>
      <c r="E684" s="239"/>
      <c r="F684" s="239"/>
      <c r="G684" s="239"/>
      <c r="H684" s="239"/>
    </row>
    <row r="685" ht="15.75" customHeight="1">
      <c r="B685" s="239"/>
      <c r="C685" s="239"/>
      <c r="D685" s="239"/>
      <c r="E685" s="239"/>
      <c r="F685" s="239"/>
      <c r="G685" s="239"/>
      <c r="H685" s="239"/>
    </row>
    <row r="686" ht="15.75" customHeight="1">
      <c r="B686" s="239"/>
      <c r="C686" s="239"/>
      <c r="D686" s="239"/>
      <c r="E686" s="239"/>
      <c r="F686" s="239"/>
      <c r="G686" s="239"/>
      <c r="H686" s="239"/>
    </row>
    <row r="687" ht="15.75" customHeight="1">
      <c r="B687" s="239"/>
      <c r="C687" s="239"/>
      <c r="D687" s="239"/>
      <c r="E687" s="239"/>
      <c r="F687" s="239"/>
      <c r="G687" s="239"/>
      <c r="H687" s="239"/>
    </row>
    <row r="688" ht="15.75" customHeight="1">
      <c r="B688" s="239"/>
      <c r="C688" s="239"/>
      <c r="D688" s="239"/>
      <c r="E688" s="239"/>
      <c r="F688" s="239"/>
      <c r="G688" s="239"/>
      <c r="H688" s="239"/>
    </row>
    <row r="689" ht="15.75" customHeight="1">
      <c r="B689" s="239"/>
      <c r="C689" s="239"/>
      <c r="D689" s="239"/>
      <c r="E689" s="239"/>
      <c r="F689" s="239"/>
      <c r="G689" s="239"/>
      <c r="H689" s="239"/>
    </row>
    <row r="690" ht="15.75" customHeight="1">
      <c r="B690" s="239"/>
      <c r="C690" s="239"/>
      <c r="D690" s="239"/>
      <c r="E690" s="239"/>
      <c r="F690" s="239"/>
      <c r="G690" s="239"/>
      <c r="H690" s="239"/>
    </row>
    <row r="691" ht="15.75" customHeight="1">
      <c r="B691" s="239"/>
      <c r="C691" s="239"/>
      <c r="D691" s="239"/>
      <c r="E691" s="239"/>
      <c r="F691" s="239"/>
      <c r="G691" s="239"/>
      <c r="H691" s="239"/>
    </row>
    <row r="692" ht="15.75" customHeight="1">
      <c r="B692" s="239"/>
      <c r="C692" s="239"/>
      <c r="D692" s="239"/>
      <c r="E692" s="239"/>
      <c r="F692" s="239"/>
      <c r="G692" s="239"/>
      <c r="H692" s="239"/>
    </row>
    <row r="693" ht="15.75" customHeight="1">
      <c r="B693" s="239"/>
      <c r="C693" s="239"/>
      <c r="D693" s="239"/>
      <c r="E693" s="239"/>
      <c r="F693" s="239"/>
      <c r="G693" s="239"/>
      <c r="H693" s="239"/>
    </row>
    <row r="694" ht="15.75" customHeight="1">
      <c r="B694" s="239"/>
      <c r="C694" s="239"/>
      <c r="D694" s="239"/>
      <c r="E694" s="239"/>
      <c r="F694" s="239"/>
      <c r="G694" s="239"/>
      <c r="H694" s="239"/>
    </row>
    <row r="695" ht="15.75" customHeight="1">
      <c r="B695" s="239"/>
      <c r="C695" s="239"/>
      <c r="D695" s="239"/>
      <c r="E695" s="239"/>
      <c r="F695" s="239"/>
      <c r="G695" s="239"/>
      <c r="H695" s="239"/>
    </row>
    <row r="696" ht="15.75" customHeight="1">
      <c r="B696" s="239"/>
      <c r="C696" s="239"/>
      <c r="D696" s="239"/>
      <c r="E696" s="239"/>
      <c r="F696" s="239"/>
      <c r="G696" s="239"/>
      <c r="H696" s="239"/>
    </row>
    <row r="697" ht="15.75" customHeight="1">
      <c r="B697" s="239"/>
      <c r="C697" s="239"/>
      <c r="D697" s="239"/>
      <c r="E697" s="239"/>
      <c r="F697" s="239"/>
      <c r="G697" s="239"/>
      <c r="H697" s="239"/>
    </row>
    <row r="698" ht="15.75" customHeight="1">
      <c r="B698" s="239"/>
      <c r="C698" s="239"/>
      <c r="D698" s="239"/>
      <c r="E698" s="239"/>
      <c r="F698" s="239"/>
      <c r="G698" s="239"/>
      <c r="H698" s="239"/>
    </row>
    <row r="699" ht="15.75" customHeight="1">
      <c r="B699" s="239"/>
      <c r="C699" s="239"/>
      <c r="D699" s="239"/>
      <c r="E699" s="239"/>
      <c r="F699" s="239"/>
      <c r="G699" s="239"/>
      <c r="H699" s="239"/>
    </row>
    <row r="700" ht="15.75" customHeight="1">
      <c r="B700" s="239"/>
      <c r="C700" s="239"/>
      <c r="D700" s="239"/>
      <c r="E700" s="239"/>
      <c r="F700" s="239"/>
      <c r="G700" s="239"/>
      <c r="H700" s="239"/>
    </row>
    <row r="701" ht="15.75" customHeight="1">
      <c r="B701" s="239"/>
      <c r="C701" s="239"/>
      <c r="D701" s="239"/>
      <c r="E701" s="239"/>
      <c r="F701" s="239"/>
      <c r="G701" s="239"/>
      <c r="H701" s="239"/>
    </row>
    <row r="702" ht="15.75" customHeight="1">
      <c r="B702" s="239"/>
      <c r="C702" s="239"/>
      <c r="D702" s="239"/>
      <c r="E702" s="239"/>
      <c r="F702" s="239"/>
      <c r="G702" s="239"/>
      <c r="H702" s="239"/>
    </row>
    <row r="703" ht="15.75" customHeight="1">
      <c r="B703" s="239"/>
      <c r="C703" s="239"/>
      <c r="D703" s="239"/>
      <c r="E703" s="239"/>
      <c r="F703" s="239"/>
      <c r="G703" s="239"/>
      <c r="H703" s="239"/>
    </row>
    <row r="704" ht="15.75" customHeight="1">
      <c r="B704" s="239"/>
      <c r="C704" s="239"/>
      <c r="D704" s="239"/>
      <c r="E704" s="239"/>
      <c r="F704" s="239"/>
      <c r="G704" s="239"/>
      <c r="H704" s="239"/>
    </row>
    <row r="705" ht="15.75" customHeight="1">
      <c r="B705" s="239"/>
      <c r="C705" s="239"/>
      <c r="D705" s="239"/>
      <c r="E705" s="239"/>
      <c r="F705" s="239"/>
      <c r="G705" s="239"/>
      <c r="H705" s="239"/>
    </row>
    <row r="706" ht="15.75" customHeight="1">
      <c r="B706" s="239"/>
      <c r="C706" s="239"/>
      <c r="D706" s="239"/>
      <c r="E706" s="239"/>
      <c r="F706" s="239"/>
      <c r="G706" s="239"/>
      <c r="H706" s="239"/>
    </row>
    <row r="707" ht="15.75" customHeight="1">
      <c r="B707" s="239"/>
      <c r="C707" s="239"/>
      <c r="D707" s="239"/>
      <c r="E707" s="239"/>
      <c r="F707" s="239"/>
      <c r="G707" s="239"/>
      <c r="H707" s="239"/>
    </row>
    <row r="708" ht="15.75" customHeight="1">
      <c r="B708" s="239"/>
      <c r="C708" s="239"/>
      <c r="D708" s="239"/>
      <c r="E708" s="239"/>
      <c r="F708" s="239"/>
      <c r="G708" s="239"/>
      <c r="H708" s="239"/>
    </row>
    <row r="709" ht="15.75" customHeight="1">
      <c r="B709" s="239"/>
      <c r="C709" s="239"/>
      <c r="D709" s="239"/>
      <c r="E709" s="239"/>
      <c r="F709" s="239"/>
      <c r="G709" s="239"/>
      <c r="H709" s="239"/>
    </row>
    <row r="710" ht="15.75" customHeight="1">
      <c r="B710" s="239"/>
      <c r="C710" s="239"/>
      <c r="D710" s="239"/>
      <c r="E710" s="239"/>
      <c r="F710" s="239"/>
      <c r="G710" s="239"/>
      <c r="H710" s="239"/>
    </row>
    <row r="711" ht="15.75" customHeight="1">
      <c r="B711" s="239"/>
      <c r="C711" s="239"/>
      <c r="D711" s="239"/>
      <c r="E711" s="239"/>
      <c r="F711" s="239"/>
      <c r="G711" s="239"/>
      <c r="H711" s="239"/>
    </row>
    <row r="712" ht="15.75" customHeight="1">
      <c r="B712" s="239"/>
      <c r="C712" s="239"/>
      <c r="D712" s="239"/>
      <c r="E712" s="239"/>
      <c r="F712" s="239"/>
      <c r="G712" s="239"/>
      <c r="H712" s="239"/>
    </row>
    <row r="713" ht="15.75" customHeight="1">
      <c r="B713" s="239"/>
      <c r="C713" s="239"/>
      <c r="D713" s="239"/>
      <c r="E713" s="239"/>
      <c r="F713" s="239"/>
      <c r="G713" s="239"/>
      <c r="H713" s="239"/>
    </row>
    <row r="714" ht="15.75" customHeight="1">
      <c r="B714" s="239"/>
      <c r="C714" s="239"/>
      <c r="D714" s="239"/>
      <c r="E714" s="239"/>
      <c r="F714" s="239"/>
      <c r="G714" s="239"/>
      <c r="H714" s="239"/>
    </row>
    <row r="715" ht="15.75" customHeight="1">
      <c r="B715" s="239"/>
      <c r="C715" s="239"/>
      <c r="D715" s="239"/>
      <c r="E715" s="239"/>
      <c r="F715" s="239"/>
      <c r="G715" s="239"/>
      <c r="H715" s="239"/>
    </row>
    <row r="716" ht="15.75" customHeight="1">
      <c r="B716" s="239"/>
      <c r="C716" s="239"/>
      <c r="D716" s="239"/>
      <c r="E716" s="239"/>
      <c r="F716" s="239"/>
      <c r="G716" s="239"/>
      <c r="H716" s="239"/>
    </row>
    <row r="717" ht="15.75" customHeight="1">
      <c r="B717" s="239"/>
      <c r="C717" s="239"/>
      <c r="D717" s="239"/>
      <c r="E717" s="239"/>
      <c r="F717" s="239"/>
      <c r="G717" s="239"/>
      <c r="H717" s="239"/>
    </row>
    <row r="718" ht="15.75" customHeight="1">
      <c r="B718" s="239"/>
      <c r="C718" s="239"/>
      <c r="D718" s="239"/>
      <c r="E718" s="239"/>
      <c r="F718" s="239"/>
      <c r="G718" s="239"/>
      <c r="H718" s="239"/>
    </row>
    <row r="719" ht="15.75" customHeight="1">
      <c r="B719" s="239"/>
      <c r="C719" s="239"/>
      <c r="D719" s="239"/>
      <c r="E719" s="239"/>
      <c r="F719" s="239"/>
      <c r="G719" s="239"/>
      <c r="H719" s="239"/>
    </row>
    <row r="720" ht="15.75" customHeight="1">
      <c r="B720" s="239"/>
      <c r="C720" s="239"/>
      <c r="D720" s="239"/>
      <c r="E720" s="239"/>
      <c r="F720" s="239"/>
      <c r="G720" s="239"/>
      <c r="H720" s="239"/>
    </row>
    <row r="721" ht="15.75" customHeight="1">
      <c r="B721" s="239"/>
      <c r="C721" s="239"/>
      <c r="D721" s="239"/>
      <c r="E721" s="239"/>
      <c r="F721" s="239"/>
      <c r="G721" s="239"/>
      <c r="H721" s="239"/>
    </row>
    <row r="722" ht="15.75" customHeight="1">
      <c r="B722" s="239"/>
      <c r="C722" s="239"/>
      <c r="D722" s="239"/>
      <c r="E722" s="239"/>
      <c r="F722" s="239"/>
      <c r="G722" s="239"/>
      <c r="H722" s="239"/>
    </row>
    <row r="723" ht="15.75" customHeight="1">
      <c r="B723" s="239"/>
      <c r="C723" s="239"/>
      <c r="D723" s="239"/>
      <c r="E723" s="239"/>
      <c r="F723" s="239"/>
      <c r="G723" s="239"/>
      <c r="H723" s="239"/>
    </row>
    <row r="724" ht="15.75" customHeight="1">
      <c r="B724" s="239"/>
      <c r="C724" s="239"/>
      <c r="D724" s="239"/>
      <c r="E724" s="239"/>
      <c r="F724" s="239"/>
      <c r="G724" s="239"/>
      <c r="H724" s="239"/>
    </row>
    <row r="725" ht="15.75" customHeight="1">
      <c r="B725" s="239"/>
      <c r="C725" s="239"/>
      <c r="D725" s="239"/>
      <c r="E725" s="239"/>
      <c r="F725" s="239"/>
      <c r="G725" s="239"/>
      <c r="H725" s="239"/>
    </row>
    <row r="726" ht="15.75" customHeight="1">
      <c r="B726" s="239"/>
      <c r="C726" s="239"/>
      <c r="D726" s="239"/>
      <c r="E726" s="239"/>
      <c r="F726" s="239"/>
      <c r="G726" s="239"/>
      <c r="H726" s="239"/>
    </row>
    <row r="727" ht="15.75" customHeight="1">
      <c r="B727" s="239"/>
      <c r="C727" s="239"/>
      <c r="D727" s="239"/>
      <c r="E727" s="239"/>
      <c r="F727" s="239"/>
      <c r="G727" s="239"/>
      <c r="H727" s="239"/>
    </row>
    <row r="728" ht="15.75" customHeight="1">
      <c r="B728" s="239"/>
      <c r="C728" s="239"/>
      <c r="D728" s="239"/>
      <c r="E728" s="239"/>
      <c r="F728" s="239"/>
      <c r="G728" s="239"/>
      <c r="H728" s="239"/>
    </row>
    <row r="729" ht="15.75" customHeight="1">
      <c r="B729" s="239"/>
      <c r="C729" s="239"/>
      <c r="D729" s="239"/>
      <c r="E729" s="239"/>
      <c r="F729" s="239"/>
      <c r="G729" s="239"/>
      <c r="H729" s="239"/>
    </row>
    <row r="730" ht="15.75" customHeight="1">
      <c r="B730" s="239"/>
      <c r="C730" s="239"/>
      <c r="D730" s="239"/>
      <c r="E730" s="239"/>
      <c r="F730" s="239"/>
      <c r="G730" s="239"/>
      <c r="H730" s="239"/>
    </row>
    <row r="731" ht="15.75" customHeight="1">
      <c r="B731" s="239"/>
      <c r="C731" s="239"/>
      <c r="D731" s="239"/>
      <c r="E731" s="239"/>
      <c r="F731" s="239"/>
      <c r="G731" s="239"/>
      <c r="H731" s="239"/>
    </row>
    <row r="732" ht="15.75" customHeight="1">
      <c r="B732" s="239"/>
      <c r="C732" s="239"/>
      <c r="D732" s="239"/>
      <c r="E732" s="239"/>
      <c r="F732" s="239"/>
      <c r="G732" s="239"/>
      <c r="H732" s="239"/>
    </row>
    <row r="733" ht="15.75" customHeight="1">
      <c r="B733" s="239"/>
      <c r="C733" s="239"/>
      <c r="D733" s="239"/>
      <c r="E733" s="239"/>
      <c r="F733" s="239"/>
      <c r="G733" s="239"/>
      <c r="H733" s="239"/>
    </row>
    <row r="734" ht="15.75" customHeight="1">
      <c r="B734" s="239"/>
      <c r="C734" s="239"/>
      <c r="D734" s="239"/>
      <c r="E734" s="239"/>
      <c r="F734" s="239"/>
      <c r="G734" s="239"/>
      <c r="H734" s="239"/>
    </row>
    <row r="735" ht="15.75" customHeight="1">
      <c r="B735" s="239"/>
      <c r="C735" s="239"/>
      <c r="D735" s="239"/>
      <c r="E735" s="239"/>
      <c r="F735" s="239"/>
      <c r="G735" s="239"/>
      <c r="H735" s="239"/>
    </row>
    <row r="736" ht="15.75" customHeight="1">
      <c r="B736" s="239"/>
      <c r="C736" s="239"/>
      <c r="D736" s="239"/>
      <c r="E736" s="239"/>
      <c r="F736" s="239"/>
      <c r="G736" s="239"/>
      <c r="H736" s="239"/>
    </row>
    <row r="737" ht="15.75" customHeight="1">
      <c r="B737" s="239"/>
      <c r="C737" s="239"/>
      <c r="D737" s="239"/>
      <c r="E737" s="239"/>
      <c r="F737" s="239"/>
      <c r="G737" s="239"/>
      <c r="H737" s="239"/>
    </row>
    <row r="738" ht="15.75" customHeight="1">
      <c r="B738" s="239"/>
      <c r="C738" s="239"/>
      <c r="D738" s="239"/>
      <c r="E738" s="239"/>
      <c r="F738" s="239"/>
      <c r="G738" s="239"/>
      <c r="H738" s="239"/>
    </row>
    <row r="739" ht="15.75" customHeight="1">
      <c r="B739" s="239"/>
      <c r="C739" s="239"/>
      <c r="D739" s="239"/>
      <c r="E739" s="239"/>
      <c r="F739" s="239"/>
      <c r="G739" s="239"/>
      <c r="H739" s="239"/>
    </row>
    <row r="740" ht="15.75" customHeight="1">
      <c r="B740" s="239"/>
      <c r="C740" s="239"/>
      <c r="D740" s="239"/>
      <c r="E740" s="239"/>
      <c r="F740" s="239"/>
      <c r="G740" s="239"/>
      <c r="H740" s="239"/>
    </row>
    <row r="741" ht="15.75" customHeight="1">
      <c r="B741" s="239"/>
      <c r="C741" s="239"/>
      <c r="D741" s="239"/>
      <c r="E741" s="239"/>
      <c r="F741" s="239"/>
      <c r="G741" s="239"/>
      <c r="H741" s="239"/>
    </row>
    <row r="742" ht="15.75" customHeight="1">
      <c r="B742" s="239"/>
      <c r="C742" s="239"/>
      <c r="D742" s="239"/>
      <c r="E742" s="239"/>
      <c r="F742" s="239"/>
      <c r="G742" s="239"/>
      <c r="H742" s="239"/>
    </row>
    <row r="743" ht="15.75" customHeight="1">
      <c r="B743" s="239"/>
      <c r="C743" s="239"/>
      <c r="D743" s="239"/>
      <c r="E743" s="239"/>
      <c r="F743" s="239"/>
      <c r="G743" s="239"/>
      <c r="H743" s="239"/>
    </row>
    <row r="744" ht="15.75" customHeight="1">
      <c r="B744" s="239"/>
      <c r="C744" s="239"/>
      <c r="D744" s="239"/>
      <c r="E744" s="239"/>
      <c r="F744" s="239"/>
      <c r="G744" s="239"/>
      <c r="H744" s="239"/>
    </row>
    <row r="745" ht="15.75" customHeight="1">
      <c r="B745" s="239"/>
      <c r="C745" s="239"/>
      <c r="D745" s="239"/>
      <c r="E745" s="239"/>
      <c r="F745" s="239"/>
      <c r="G745" s="239"/>
      <c r="H745" s="239"/>
    </row>
    <row r="746" ht="15.75" customHeight="1">
      <c r="B746" s="239"/>
      <c r="C746" s="239"/>
      <c r="D746" s="239"/>
      <c r="E746" s="239"/>
      <c r="F746" s="239"/>
      <c r="G746" s="239"/>
      <c r="H746" s="239"/>
    </row>
    <row r="747" ht="15.75" customHeight="1">
      <c r="B747" s="239"/>
      <c r="C747" s="239"/>
      <c r="D747" s="239"/>
      <c r="E747" s="239"/>
      <c r="F747" s="239"/>
      <c r="G747" s="239"/>
      <c r="H747" s="239"/>
    </row>
    <row r="748" ht="15.75" customHeight="1">
      <c r="B748" s="239"/>
      <c r="C748" s="239"/>
      <c r="D748" s="239"/>
      <c r="E748" s="239"/>
      <c r="F748" s="239"/>
      <c r="G748" s="239"/>
      <c r="H748" s="239"/>
    </row>
    <row r="749" ht="15.75" customHeight="1">
      <c r="B749" s="239"/>
      <c r="C749" s="239"/>
      <c r="D749" s="239"/>
      <c r="E749" s="239"/>
      <c r="F749" s="239"/>
      <c r="G749" s="239"/>
      <c r="H749" s="239"/>
    </row>
    <row r="750" ht="15.75" customHeight="1">
      <c r="B750" s="239"/>
      <c r="C750" s="239"/>
      <c r="D750" s="239"/>
      <c r="E750" s="239"/>
      <c r="F750" s="239"/>
      <c r="G750" s="239"/>
      <c r="H750" s="239"/>
    </row>
    <row r="751" ht="15.75" customHeight="1">
      <c r="B751" s="239"/>
      <c r="C751" s="239"/>
      <c r="D751" s="239"/>
      <c r="E751" s="239"/>
      <c r="F751" s="239"/>
      <c r="G751" s="239"/>
      <c r="H751" s="239"/>
    </row>
    <row r="752" ht="15.75" customHeight="1">
      <c r="B752" s="239"/>
      <c r="C752" s="239"/>
      <c r="D752" s="239"/>
      <c r="E752" s="239"/>
      <c r="F752" s="239"/>
      <c r="G752" s="239"/>
      <c r="H752" s="239"/>
    </row>
    <row r="753" ht="15.75" customHeight="1">
      <c r="B753" s="239"/>
      <c r="C753" s="239"/>
      <c r="D753" s="239"/>
      <c r="E753" s="239"/>
      <c r="F753" s="239"/>
      <c r="G753" s="239"/>
      <c r="H753" s="239"/>
    </row>
    <row r="754" ht="15.75" customHeight="1">
      <c r="B754" s="239"/>
      <c r="C754" s="239"/>
      <c r="D754" s="239"/>
      <c r="E754" s="239"/>
      <c r="F754" s="239"/>
      <c r="G754" s="239"/>
      <c r="H754" s="239"/>
    </row>
    <row r="755" ht="15.75" customHeight="1">
      <c r="B755" s="239"/>
      <c r="C755" s="239"/>
      <c r="D755" s="239"/>
      <c r="E755" s="239"/>
      <c r="F755" s="239"/>
      <c r="G755" s="239"/>
      <c r="H755" s="239"/>
    </row>
    <row r="756" ht="15.75" customHeight="1">
      <c r="B756" s="239"/>
      <c r="C756" s="239"/>
      <c r="D756" s="239"/>
      <c r="E756" s="239"/>
      <c r="F756" s="239"/>
      <c r="G756" s="239"/>
      <c r="H756" s="239"/>
    </row>
    <row r="757" ht="15.75" customHeight="1">
      <c r="B757" s="239"/>
      <c r="C757" s="239"/>
      <c r="D757" s="239"/>
      <c r="E757" s="239"/>
      <c r="F757" s="239"/>
      <c r="G757" s="239"/>
      <c r="H757" s="239"/>
    </row>
    <row r="758" ht="15.75" customHeight="1">
      <c r="B758" s="239"/>
      <c r="C758" s="239"/>
      <c r="D758" s="239"/>
      <c r="E758" s="239"/>
      <c r="F758" s="239"/>
      <c r="G758" s="239"/>
      <c r="H758" s="239"/>
    </row>
    <row r="759" ht="15.75" customHeight="1">
      <c r="B759" s="239"/>
      <c r="C759" s="239"/>
      <c r="D759" s="239"/>
      <c r="E759" s="239"/>
      <c r="F759" s="239"/>
      <c r="G759" s="239"/>
      <c r="H759" s="239"/>
    </row>
    <row r="760" ht="15.75" customHeight="1">
      <c r="B760" s="239"/>
      <c r="C760" s="239"/>
      <c r="D760" s="239"/>
      <c r="E760" s="239"/>
      <c r="F760" s="239"/>
      <c r="G760" s="239"/>
      <c r="H760" s="239"/>
    </row>
    <row r="761" ht="15.75" customHeight="1">
      <c r="B761" s="239"/>
      <c r="C761" s="239"/>
      <c r="D761" s="239"/>
      <c r="E761" s="239"/>
      <c r="F761" s="239"/>
      <c r="G761" s="239"/>
      <c r="H761" s="239"/>
    </row>
    <row r="762" ht="15.75" customHeight="1">
      <c r="B762" s="239"/>
      <c r="C762" s="239"/>
      <c r="D762" s="239"/>
      <c r="E762" s="239"/>
      <c r="F762" s="239"/>
      <c r="G762" s="239"/>
      <c r="H762" s="239"/>
    </row>
    <row r="763" ht="15.75" customHeight="1">
      <c r="B763" s="239"/>
      <c r="C763" s="239"/>
      <c r="D763" s="239"/>
      <c r="E763" s="239"/>
      <c r="F763" s="239"/>
      <c r="G763" s="239"/>
      <c r="H763" s="239"/>
    </row>
    <row r="764" ht="15.75" customHeight="1">
      <c r="B764" s="239"/>
      <c r="C764" s="239"/>
      <c r="D764" s="239"/>
      <c r="E764" s="239"/>
      <c r="F764" s="239"/>
      <c r="G764" s="239"/>
      <c r="H764" s="239"/>
    </row>
    <row r="765" ht="15.75" customHeight="1">
      <c r="B765" s="239"/>
      <c r="C765" s="239"/>
      <c r="D765" s="239"/>
      <c r="E765" s="239"/>
      <c r="F765" s="239"/>
      <c r="G765" s="239"/>
      <c r="H765" s="239"/>
    </row>
    <row r="766" ht="15.75" customHeight="1">
      <c r="B766" s="239"/>
      <c r="C766" s="239"/>
      <c r="D766" s="239"/>
      <c r="E766" s="239"/>
      <c r="F766" s="239"/>
      <c r="G766" s="239"/>
      <c r="H766" s="239"/>
    </row>
    <row r="767" ht="15.75" customHeight="1">
      <c r="B767" s="239"/>
      <c r="C767" s="239"/>
      <c r="D767" s="239"/>
      <c r="E767" s="239"/>
      <c r="F767" s="239"/>
      <c r="G767" s="239"/>
      <c r="H767" s="239"/>
    </row>
    <row r="768" ht="15.75" customHeight="1">
      <c r="B768" s="239"/>
      <c r="C768" s="239"/>
      <c r="D768" s="239"/>
      <c r="E768" s="239"/>
      <c r="F768" s="239"/>
      <c r="G768" s="239"/>
      <c r="H768" s="239"/>
    </row>
    <row r="769" ht="15.75" customHeight="1">
      <c r="B769" s="239"/>
      <c r="C769" s="239"/>
      <c r="D769" s="239"/>
      <c r="E769" s="239"/>
      <c r="F769" s="239"/>
      <c r="G769" s="239"/>
      <c r="H769" s="239"/>
    </row>
    <row r="770" ht="15.75" customHeight="1">
      <c r="B770" s="239"/>
      <c r="C770" s="239"/>
      <c r="D770" s="239"/>
      <c r="E770" s="239"/>
      <c r="F770" s="239"/>
      <c r="G770" s="239"/>
      <c r="H770" s="239"/>
    </row>
    <row r="771" ht="15.75" customHeight="1">
      <c r="B771" s="239"/>
      <c r="C771" s="239"/>
      <c r="D771" s="239"/>
      <c r="E771" s="239"/>
      <c r="F771" s="239"/>
      <c r="G771" s="239"/>
      <c r="H771" s="239"/>
    </row>
    <row r="772" ht="15.75" customHeight="1">
      <c r="B772" s="239"/>
      <c r="C772" s="239"/>
      <c r="D772" s="239"/>
      <c r="E772" s="239"/>
      <c r="F772" s="239"/>
      <c r="G772" s="239"/>
      <c r="H772" s="239"/>
    </row>
    <row r="773" ht="15.75" customHeight="1">
      <c r="B773" s="239"/>
      <c r="C773" s="239"/>
      <c r="D773" s="239"/>
      <c r="E773" s="239"/>
      <c r="F773" s="239"/>
      <c r="G773" s="239"/>
      <c r="H773" s="239"/>
    </row>
    <row r="774" ht="15.75" customHeight="1">
      <c r="B774" s="239"/>
      <c r="C774" s="239"/>
      <c r="D774" s="239"/>
      <c r="E774" s="239"/>
      <c r="F774" s="239"/>
      <c r="G774" s="239"/>
      <c r="H774" s="239"/>
    </row>
    <row r="775" ht="15.75" customHeight="1">
      <c r="B775" s="239"/>
      <c r="C775" s="239"/>
      <c r="D775" s="239"/>
      <c r="E775" s="239"/>
      <c r="F775" s="239"/>
      <c r="G775" s="239"/>
      <c r="H775" s="239"/>
    </row>
    <row r="776" ht="15.75" customHeight="1">
      <c r="B776" s="239"/>
      <c r="C776" s="239"/>
      <c r="D776" s="239"/>
      <c r="E776" s="239"/>
      <c r="F776" s="239"/>
      <c r="G776" s="239"/>
      <c r="H776" s="239"/>
    </row>
    <row r="777" ht="15.75" customHeight="1">
      <c r="B777" s="239"/>
      <c r="C777" s="239"/>
      <c r="D777" s="239"/>
      <c r="E777" s="239"/>
      <c r="F777" s="239"/>
      <c r="G777" s="239"/>
      <c r="H777" s="239"/>
    </row>
    <row r="778" ht="15.75" customHeight="1">
      <c r="B778" s="239"/>
      <c r="C778" s="239"/>
      <c r="D778" s="239"/>
      <c r="E778" s="239"/>
      <c r="F778" s="239"/>
      <c r="G778" s="239"/>
      <c r="H778" s="239"/>
    </row>
    <row r="779" ht="15.75" customHeight="1">
      <c r="B779" s="239"/>
      <c r="C779" s="239"/>
      <c r="D779" s="239"/>
      <c r="E779" s="239"/>
      <c r="F779" s="239"/>
      <c r="G779" s="239"/>
      <c r="H779" s="239"/>
    </row>
    <row r="780" ht="15.75" customHeight="1">
      <c r="B780" s="239"/>
      <c r="C780" s="239"/>
      <c r="D780" s="239"/>
      <c r="E780" s="239"/>
      <c r="F780" s="239"/>
      <c r="G780" s="239"/>
      <c r="H780" s="239"/>
    </row>
    <row r="781" ht="15.75" customHeight="1">
      <c r="B781" s="239"/>
      <c r="C781" s="239"/>
      <c r="D781" s="239"/>
      <c r="E781" s="239"/>
      <c r="F781" s="239"/>
      <c r="G781" s="239"/>
      <c r="H781" s="239"/>
    </row>
    <row r="782" ht="15.75" customHeight="1">
      <c r="B782" s="239"/>
      <c r="C782" s="239"/>
      <c r="D782" s="239"/>
      <c r="E782" s="239"/>
      <c r="F782" s="239"/>
      <c r="G782" s="239"/>
      <c r="H782" s="239"/>
    </row>
    <row r="783" ht="15.75" customHeight="1">
      <c r="B783" s="239"/>
      <c r="C783" s="239"/>
      <c r="D783" s="239"/>
      <c r="E783" s="239"/>
      <c r="F783" s="239"/>
      <c r="G783" s="239"/>
      <c r="H783" s="239"/>
    </row>
    <row r="784" ht="15.75" customHeight="1">
      <c r="B784" s="239"/>
      <c r="C784" s="239"/>
      <c r="D784" s="239"/>
      <c r="E784" s="239"/>
      <c r="F784" s="239"/>
      <c r="G784" s="239"/>
      <c r="H784" s="239"/>
    </row>
    <row r="785" ht="15.75" customHeight="1">
      <c r="B785" s="239"/>
      <c r="C785" s="239"/>
      <c r="D785" s="239"/>
      <c r="E785" s="239"/>
      <c r="F785" s="239"/>
      <c r="G785" s="239"/>
      <c r="H785" s="239"/>
    </row>
    <row r="786" ht="15.75" customHeight="1">
      <c r="B786" s="239"/>
      <c r="C786" s="239"/>
      <c r="D786" s="239"/>
      <c r="E786" s="239"/>
      <c r="F786" s="239"/>
      <c r="G786" s="239"/>
      <c r="H786" s="239"/>
    </row>
    <row r="787" ht="15.75" customHeight="1">
      <c r="B787" s="239"/>
      <c r="C787" s="239"/>
      <c r="D787" s="239"/>
      <c r="E787" s="239"/>
      <c r="F787" s="239"/>
      <c r="G787" s="239"/>
      <c r="H787" s="239"/>
    </row>
    <row r="788" ht="15.75" customHeight="1">
      <c r="B788" s="239"/>
      <c r="C788" s="239"/>
      <c r="D788" s="239"/>
      <c r="E788" s="239"/>
      <c r="F788" s="239"/>
      <c r="G788" s="239"/>
      <c r="H788" s="239"/>
    </row>
    <row r="789" ht="15.75" customHeight="1">
      <c r="B789" s="239"/>
      <c r="C789" s="239"/>
      <c r="D789" s="239"/>
      <c r="E789" s="239"/>
      <c r="F789" s="239"/>
      <c r="G789" s="239"/>
      <c r="H789" s="239"/>
    </row>
    <row r="790" ht="15.75" customHeight="1">
      <c r="B790" s="239"/>
      <c r="C790" s="239"/>
      <c r="D790" s="239"/>
      <c r="E790" s="239"/>
      <c r="F790" s="239"/>
      <c r="G790" s="239"/>
      <c r="H790" s="239"/>
    </row>
    <row r="791" ht="15.75" customHeight="1">
      <c r="B791" s="239"/>
      <c r="C791" s="239"/>
      <c r="D791" s="239"/>
      <c r="E791" s="239"/>
      <c r="F791" s="239"/>
      <c r="G791" s="239"/>
      <c r="H791" s="239"/>
    </row>
    <row r="792" ht="15.75" customHeight="1">
      <c r="B792" s="239"/>
      <c r="C792" s="239"/>
      <c r="D792" s="239"/>
      <c r="E792" s="239"/>
      <c r="F792" s="239"/>
      <c r="G792" s="239"/>
      <c r="H792" s="239"/>
    </row>
    <row r="793" ht="15.75" customHeight="1">
      <c r="B793" s="239"/>
      <c r="C793" s="239"/>
      <c r="D793" s="239"/>
      <c r="E793" s="239"/>
      <c r="F793" s="239"/>
      <c r="G793" s="239"/>
      <c r="H793" s="239"/>
    </row>
    <row r="794" ht="15.75" customHeight="1">
      <c r="B794" s="239"/>
      <c r="C794" s="239"/>
      <c r="D794" s="239"/>
      <c r="E794" s="239"/>
      <c r="F794" s="239"/>
      <c r="G794" s="239"/>
      <c r="H794" s="239"/>
    </row>
    <row r="795" ht="15.75" customHeight="1">
      <c r="B795" s="239"/>
      <c r="C795" s="239"/>
      <c r="D795" s="239"/>
      <c r="E795" s="239"/>
      <c r="F795" s="239"/>
      <c r="G795" s="239"/>
      <c r="H795" s="239"/>
    </row>
    <row r="796" ht="15.75" customHeight="1">
      <c r="B796" s="239"/>
      <c r="C796" s="239"/>
      <c r="D796" s="239"/>
      <c r="E796" s="239"/>
      <c r="F796" s="239"/>
      <c r="G796" s="239"/>
      <c r="H796" s="239"/>
    </row>
    <row r="797" ht="15.75" customHeight="1">
      <c r="B797" s="239"/>
      <c r="C797" s="239"/>
      <c r="D797" s="239"/>
      <c r="E797" s="239"/>
      <c r="F797" s="239"/>
      <c r="G797" s="239"/>
      <c r="H797" s="239"/>
    </row>
    <row r="798" ht="15.75" customHeight="1">
      <c r="B798" s="239"/>
      <c r="C798" s="239"/>
      <c r="D798" s="239"/>
      <c r="E798" s="239"/>
      <c r="F798" s="239"/>
      <c r="G798" s="239"/>
      <c r="H798" s="239"/>
    </row>
    <row r="799" ht="15.75" customHeight="1">
      <c r="B799" s="239"/>
      <c r="C799" s="239"/>
      <c r="D799" s="239"/>
      <c r="E799" s="239"/>
      <c r="F799" s="239"/>
      <c r="G799" s="239"/>
      <c r="H799" s="239"/>
    </row>
    <row r="800" ht="15.75" customHeight="1">
      <c r="B800" s="239"/>
      <c r="C800" s="239"/>
      <c r="D800" s="239"/>
      <c r="E800" s="239"/>
      <c r="F800" s="239"/>
      <c r="G800" s="239"/>
      <c r="H800" s="239"/>
    </row>
    <row r="801" ht="15.75" customHeight="1">
      <c r="B801" s="239"/>
      <c r="C801" s="239"/>
      <c r="D801" s="239"/>
      <c r="E801" s="239"/>
      <c r="F801" s="239"/>
      <c r="G801" s="239"/>
      <c r="H801" s="239"/>
    </row>
    <row r="802" ht="15.75" customHeight="1">
      <c r="B802" s="239"/>
      <c r="C802" s="239"/>
      <c r="D802" s="239"/>
      <c r="E802" s="239"/>
      <c r="F802" s="239"/>
      <c r="G802" s="239"/>
      <c r="H802" s="239"/>
    </row>
    <row r="803" ht="15.75" customHeight="1">
      <c r="B803" s="239"/>
      <c r="C803" s="239"/>
      <c r="D803" s="239"/>
      <c r="E803" s="239"/>
      <c r="F803" s="239"/>
      <c r="G803" s="239"/>
      <c r="H803" s="239"/>
    </row>
    <row r="804" ht="15.75" customHeight="1">
      <c r="B804" s="239"/>
      <c r="C804" s="239"/>
      <c r="D804" s="239"/>
      <c r="E804" s="239"/>
      <c r="F804" s="239"/>
      <c r="G804" s="239"/>
      <c r="H804" s="239"/>
    </row>
    <row r="805" ht="15.75" customHeight="1">
      <c r="B805" s="239"/>
      <c r="C805" s="239"/>
      <c r="D805" s="239"/>
      <c r="E805" s="239"/>
      <c r="F805" s="239"/>
      <c r="G805" s="239"/>
      <c r="H805" s="239"/>
    </row>
    <row r="806" ht="15.75" customHeight="1">
      <c r="B806" s="239"/>
      <c r="C806" s="239"/>
      <c r="D806" s="239"/>
      <c r="E806" s="239"/>
      <c r="F806" s="239"/>
      <c r="G806" s="239"/>
      <c r="H806" s="239"/>
    </row>
    <row r="807" ht="15.75" customHeight="1">
      <c r="B807" s="239"/>
      <c r="C807" s="239"/>
      <c r="D807" s="239"/>
      <c r="E807" s="239"/>
      <c r="F807" s="239"/>
      <c r="G807" s="239"/>
      <c r="H807" s="239"/>
    </row>
    <row r="808" ht="15.75" customHeight="1">
      <c r="B808" s="239"/>
      <c r="C808" s="239"/>
      <c r="D808" s="239"/>
      <c r="E808" s="239"/>
      <c r="F808" s="239"/>
      <c r="G808" s="239"/>
      <c r="H808" s="239"/>
    </row>
    <row r="809" ht="15.75" customHeight="1">
      <c r="B809" s="239"/>
      <c r="C809" s="239"/>
      <c r="D809" s="239"/>
      <c r="E809" s="239"/>
      <c r="F809" s="239"/>
      <c r="G809" s="239"/>
      <c r="H809" s="239"/>
    </row>
    <row r="810" ht="15.75" customHeight="1">
      <c r="B810" s="239"/>
      <c r="C810" s="239"/>
      <c r="D810" s="239"/>
      <c r="E810" s="239"/>
      <c r="F810" s="239"/>
      <c r="G810" s="239"/>
      <c r="H810" s="239"/>
    </row>
    <row r="811" ht="15.75" customHeight="1">
      <c r="B811" s="239"/>
      <c r="C811" s="239"/>
      <c r="D811" s="239"/>
      <c r="E811" s="239"/>
      <c r="F811" s="239"/>
      <c r="G811" s="239"/>
      <c r="H811" s="239"/>
    </row>
    <row r="812" ht="15.75" customHeight="1">
      <c r="B812" s="239"/>
      <c r="C812" s="239"/>
      <c r="D812" s="239"/>
      <c r="E812" s="239"/>
      <c r="F812" s="239"/>
      <c r="G812" s="239"/>
      <c r="H812" s="239"/>
    </row>
    <row r="813" ht="15.75" customHeight="1">
      <c r="B813" s="239"/>
      <c r="C813" s="239"/>
      <c r="D813" s="239"/>
      <c r="E813" s="239"/>
      <c r="F813" s="239"/>
      <c r="G813" s="239"/>
      <c r="H813" s="239"/>
    </row>
    <row r="814" ht="15.75" customHeight="1">
      <c r="B814" s="239"/>
      <c r="C814" s="239"/>
      <c r="D814" s="239"/>
      <c r="E814" s="239"/>
      <c r="F814" s="239"/>
      <c r="G814" s="239"/>
      <c r="H814" s="239"/>
    </row>
    <row r="815" ht="15.75" customHeight="1">
      <c r="B815" s="239"/>
      <c r="C815" s="239"/>
      <c r="D815" s="239"/>
      <c r="E815" s="239"/>
      <c r="F815" s="239"/>
      <c r="G815" s="239"/>
      <c r="H815" s="239"/>
    </row>
    <row r="816" ht="15.75" customHeight="1">
      <c r="B816" s="239"/>
      <c r="C816" s="239"/>
      <c r="D816" s="239"/>
      <c r="E816" s="239"/>
      <c r="F816" s="239"/>
      <c r="G816" s="239"/>
      <c r="H816" s="239"/>
    </row>
    <row r="817" ht="15.75" customHeight="1">
      <c r="B817" s="239"/>
      <c r="C817" s="239"/>
      <c r="D817" s="239"/>
      <c r="E817" s="239"/>
      <c r="F817" s="239"/>
      <c r="G817" s="239"/>
      <c r="H817" s="239"/>
    </row>
    <row r="818" ht="15.75" customHeight="1">
      <c r="B818" s="239"/>
      <c r="C818" s="239"/>
      <c r="D818" s="239"/>
      <c r="E818" s="239"/>
      <c r="F818" s="239"/>
      <c r="G818" s="239"/>
      <c r="H818" s="239"/>
    </row>
    <row r="819" ht="15.75" customHeight="1">
      <c r="B819" s="239"/>
      <c r="C819" s="239"/>
      <c r="D819" s="239"/>
      <c r="E819" s="239"/>
      <c r="F819" s="239"/>
      <c r="G819" s="239"/>
      <c r="H819" s="239"/>
    </row>
    <row r="820" ht="15.75" customHeight="1">
      <c r="B820" s="239"/>
      <c r="C820" s="239"/>
      <c r="D820" s="239"/>
      <c r="E820" s="239"/>
      <c r="F820" s="239"/>
      <c r="G820" s="239"/>
      <c r="H820" s="239"/>
    </row>
    <row r="821" ht="15.75" customHeight="1">
      <c r="B821" s="239"/>
      <c r="C821" s="239"/>
      <c r="D821" s="239"/>
      <c r="E821" s="239"/>
      <c r="F821" s="239"/>
      <c r="G821" s="239"/>
      <c r="H821" s="239"/>
    </row>
    <row r="822" ht="15.75" customHeight="1">
      <c r="B822" s="239"/>
      <c r="C822" s="239"/>
      <c r="D822" s="239"/>
      <c r="E822" s="239"/>
      <c r="F822" s="239"/>
      <c r="G822" s="239"/>
      <c r="H822" s="239"/>
    </row>
    <row r="823" ht="15.75" customHeight="1">
      <c r="B823" s="239"/>
      <c r="C823" s="239"/>
      <c r="D823" s="239"/>
      <c r="E823" s="239"/>
      <c r="F823" s="239"/>
      <c r="G823" s="239"/>
      <c r="H823" s="239"/>
    </row>
    <row r="824" ht="15.75" customHeight="1">
      <c r="B824" s="239"/>
      <c r="C824" s="239"/>
      <c r="D824" s="239"/>
      <c r="E824" s="239"/>
      <c r="F824" s="239"/>
      <c r="G824" s="239"/>
      <c r="H824" s="239"/>
    </row>
    <row r="825" ht="15.75" customHeight="1">
      <c r="B825" s="239"/>
      <c r="C825" s="239"/>
      <c r="D825" s="239"/>
      <c r="E825" s="239"/>
      <c r="F825" s="239"/>
      <c r="G825" s="239"/>
      <c r="H825" s="239"/>
    </row>
    <row r="826" ht="15.75" customHeight="1">
      <c r="B826" s="239"/>
      <c r="C826" s="239"/>
      <c r="D826" s="239"/>
      <c r="E826" s="239"/>
      <c r="F826" s="239"/>
      <c r="G826" s="239"/>
      <c r="H826" s="239"/>
    </row>
    <row r="827" ht="15.75" customHeight="1">
      <c r="B827" s="239"/>
      <c r="C827" s="239"/>
      <c r="D827" s="239"/>
      <c r="E827" s="239"/>
      <c r="F827" s="239"/>
      <c r="G827" s="239"/>
      <c r="H827" s="239"/>
    </row>
    <row r="828" ht="15.75" customHeight="1">
      <c r="B828" s="239"/>
      <c r="C828" s="239"/>
      <c r="D828" s="239"/>
      <c r="E828" s="239"/>
      <c r="F828" s="239"/>
      <c r="G828" s="239"/>
      <c r="H828" s="239"/>
    </row>
    <row r="829" ht="15.75" customHeight="1">
      <c r="B829" s="239"/>
      <c r="C829" s="239"/>
      <c r="D829" s="239"/>
      <c r="E829" s="239"/>
      <c r="F829" s="239"/>
      <c r="G829" s="239"/>
      <c r="H829" s="239"/>
    </row>
    <row r="830" ht="15.75" customHeight="1">
      <c r="B830" s="239"/>
      <c r="C830" s="239"/>
      <c r="D830" s="239"/>
      <c r="E830" s="239"/>
      <c r="F830" s="239"/>
      <c r="G830" s="239"/>
      <c r="H830" s="239"/>
    </row>
    <row r="831" ht="15.75" customHeight="1">
      <c r="B831" s="239"/>
      <c r="C831" s="239"/>
      <c r="D831" s="239"/>
      <c r="E831" s="239"/>
      <c r="F831" s="239"/>
      <c r="G831" s="239"/>
      <c r="H831" s="239"/>
    </row>
    <row r="832" ht="15.75" customHeight="1">
      <c r="B832" s="239"/>
      <c r="C832" s="239"/>
      <c r="D832" s="239"/>
      <c r="E832" s="239"/>
      <c r="F832" s="239"/>
      <c r="G832" s="239"/>
      <c r="H832" s="239"/>
    </row>
    <row r="833" ht="15.75" customHeight="1">
      <c r="B833" s="239"/>
      <c r="C833" s="239"/>
      <c r="D833" s="239"/>
      <c r="E833" s="239"/>
      <c r="F833" s="239"/>
      <c r="G833" s="239"/>
      <c r="H833" s="239"/>
    </row>
    <row r="834" ht="15.75" customHeight="1">
      <c r="B834" s="239"/>
      <c r="C834" s="239"/>
      <c r="D834" s="239"/>
      <c r="E834" s="239"/>
      <c r="F834" s="239"/>
      <c r="G834" s="239"/>
      <c r="H834" s="239"/>
    </row>
    <row r="835" ht="15.75" customHeight="1">
      <c r="B835" s="239"/>
      <c r="C835" s="239"/>
      <c r="D835" s="239"/>
      <c r="E835" s="239"/>
      <c r="F835" s="239"/>
      <c r="G835" s="239"/>
      <c r="H835" s="239"/>
    </row>
    <row r="836" ht="15.75" customHeight="1">
      <c r="B836" s="239"/>
      <c r="C836" s="239"/>
      <c r="D836" s="239"/>
      <c r="E836" s="239"/>
      <c r="F836" s="239"/>
      <c r="G836" s="239"/>
      <c r="H836" s="239"/>
    </row>
    <row r="837" ht="15.75" customHeight="1">
      <c r="B837" s="239"/>
      <c r="C837" s="239"/>
      <c r="D837" s="239"/>
      <c r="E837" s="239"/>
      <c r="F837" s="239"/>
      <c r="G837" s="239"/>
      <c r="H837" s="239"/>
    </row>
    <row r="838" ht="15.75" customHeight="1">
      <c r="B838" s="239"/>
      <c r="C838" s="239"/>
      <c r="D838" s="239"/>
      <c r="E838" s="239"/>
      <c r="F838" s="239"/>
      <c r="G838" s="239"/>
      <c r="H838" s="239"/>
    </row>
    <row r="839" ht="15.75" customHeight="1">
      <c r="B839" s="239"/>
      <c r="C839" s="239"/>
      <c r="D839" s="239"/>
      <c r="E839" s="239"/>
      <c r="F839" s="239"/>
      <c r="G839" s="239"/>
      <c r="H839" s="239"/>
    </row>
    <row r="840" ht="15.75" customHeight="1">
      <c r="B840" s="239"/>
      <c r="C840" s="239"/>
      <c r="D840" s="239"/>
      <c r="E840" s="239"/>
      <c r="F840" s="239"/>
      <c r="G840" s="239"/>
      <c r="H840" s="239"/>
    </row>
    <row r="841" ht="15.75" customHeight="1">
      <c r="B841" s="239"/>
      <c r="C841" s="239"/>
      <c r="D841" s="239"/>
      <c r="E841" s="239"/>
      <c r="F841" s="239"/>
      <c r="G841" s="239"/>
      <c r="H841" s="239"/>
    </row>
    <row r="842" ht="15.75" customHeight="1">
      <c r="B842" s="239"/>
      <c r="C842" s="239"/>
      <c r="D842" s="239"/>
      <c r="E842" s="239"/>
      <c r="F842" s="239"/>
      <c r="G842" s="239"/>
      <c r="H842" s="239"/>
    </row>
    <row r="843" ht="15.75" customHeight="1">
      <c r="B843" s="239"/>
      <c r="C843" s="239"/>
      <c r="D843" s="239"/>
      <c r="E843" s="239"/>
      <c r="F843" s="239"/>
      <c r="G843" s="239"/>
      <c r="H843" s="239"/>
    </row>
    <row r="844" ht="15.75" customHeight="1">
      <c r="B844" s="239"/>
      <c r="C844" s="239"/>
      <c r="D844" s="239"/>
      <c r="E844" s="239"/>
      <c r="F844" s="239"/>
      <c r="G844" s="239"/>
      <c r="H844" s="239"/>
    </row>
    <row r="845" ht="15.75" customHeight="1">
      <c r="B845" s="239"/>
      <c r="C845" s="239"/>
      <c r="D845" s="239"/>
      <c r="E845" s="239"/>
      <c r="F845" s="239"/>
      <c r="G845" s="239"/>
      <c r="H845" s="239"/>
    </row>
    <row r="846" ht="15.75" customHeight="1">
      <c r="B846" s="239"/>
      <c r="C846" s="239"/>
      <c r="D846" s="239"/>
      <c r="E846" s="239"/>
      <c r="F846" s="239"/>
      <c r="G846" s="239"/>
      <c r="H846" s="239"/>
    </row>
    <row r="847" ht="15.75" customHeight="1">
      <c r="B847" s="239"/>
      <c r="C847" s="239"/>
      <c r="D847" s="239"/>
      <c r="E847" s="239"/>
      <c r="F847" s="239"/>
      <c r="G847" s="239"/>
      <c r="H847" s="239"/>
    </row>
    <row r="848" ht="15.75" customHeight="1">
      <c r="B848" s="239"/>
      <c r="C848" s="239"/>
      <c r="D848" s="239"/>
      <c r="E848" s="239"/>
      <c r="F848" s="239"/>
      <c r="G848" s="239"/>
      <c r="H848" s="239"/>
    </row>
    <row r="849" ht="15.75" customHeight="1">
      <c r="B849" s="239"/>
      <c r="C849" s="239"/>
      <c r="D849" s="239"/>
      <c r="E849" s="239"/>
      <c r="F849" s="239"/>
      <c r="G849" s="239"/>
      <c r="H849" s="239"/>
    </row>
    <row r="850" ht="15.75" customHeight="1">
      <c r="B850" s="239"/>
      <c r="C850" s="239"/>
      <c r="D850" s="239"/>
      <c r="E850" s="239"/>
      <c r="F850" s="239"/>
      <c r="G850" s="239"/>
      <c r="H850" s="239"/>
    </row>
    <row r="851" ht="15.75" customHeight="1">
      <c r="B851" s="239"/>
      <c r="C851" s="239"/>
      <c r="D851" s="239"/>
      <c r="E851" s="239"/>
      <c r="F851" s="239"/>
      <c r="G851" s="239"/>
      <c r="H851" s="239"/>
    </row>
    <row r="852" ht="15.75" customHeight="1">
      <c r="B852" s="239"/>
      <c r="C852" s="239"/>
      <c r="D852" s="239"/>
      <c r="E852" s="239"/>
      <c r="F852" s="239"/>
      <c r="G852" s="239"/>
      <c r="H852" s="239"/>
    </row>
    <row r="853" ht="15.75" customHeight="1">
      <c r="B853" s="239"/>
      <c r="C853" s="239"/>
      <c r="D853" s="239"/>
      <c r="E853" s="239"/>
      <c r="F853" s="239"/>
      <c r="G853" s="239"/>
      <c r="H853" s="239"/>
    </row>
    <row r="854" ht="15.75" customHeight="1">
      <c r="B854" s="239"/>
      <c r="C854" s="239"/>
      <c r="D854" s="239"/>
      <c r="E854" s="239"/>
      <c r="F854" s="239"/>
      <c r="G854" s="239"/>
      <c r="H854" s="239"/>
    </row>
    <row r="855" ht="15.75" customHeight="1">
      <c r="B855" s="239"/>
      <c r="C855" s="239"/>
      <c r="D855" s="239"/>
      <c r="E855" s="239"/>
      <c r="F855" s="239"/>
      <c r="G855" s="239"/>
      <c r="H855" s="239"/>
    </row>
    <row r="856" ht="15.75" customHeight="1">
      <c r="B856" s="239"/>
      <c r="C856" s="239"/>
      <c r="D856" s="239"/>
      <c r="E856" s="239"/>
      <c r="F856" s="239"/>
      <c r="G856" s="239"/>
      <c r="H856" s="239"/>
    </row>
    <row r="857" ht="15.75" customHeight="1">
      <c r="B857" s="239"/>
      <c r="C857" s="239"/>
      <c r="D857" s="239"/>
      <c r="E857" s="239"/>
      <c r="F857" s="239"/>
      <c r="G857" s="239"/>
      <c r="H857" s="239"/>
    </row>
    <row r="858" ht="15.75" customHeight="1">
      <c r="B858" s="239"/>
      <c r="C858" s="239"/>
      <c r="D858" s="239"/>
      <c r="E858" s="239"/>
      <c r="F858" s="239"/>
      <c r="G858" s="239"/>
      <c r="H858" s="239"/>
    </row>
    <row r="859" ht="15.75" customHeight="1">
      <c r="B859" s="239"/>
      <c r="C859" s="239"/>
      <c r="D859" s="239"/>
      <c r="E859" s="239"/>
      <c r="F859" s="239"/>
      <c r="G859" s="239"/>
      <c r="H859" s="239"/>
    </row>
    <row r="860" ht="15.75" customHeight="1">
      <c r="B860" s="239"/>
      <c r="C860" s="239"/>
      <c r="D860" s="239"/>
      <c r="E860" s="239"/>
      <c r="F860" s="239"/>
      <c r="G860" s="239"/>
      <c r="H860" s="239"/>
    </row>
    <row r="861" ht="15.75" customHeight="1">
      <c r="B861" s="239"/>
      <c r="C861" s="239"/>
      <c r="D861" s="239"/>
      <c r="E861" s="239"/>
      <c r="F861" s="239"/>
      <c r="G861" s="239"/>
      <c r="H861" s="239"/>
    </row>
    <row r="862" ht="15.75" customHeight="1">
      <c r="B862" s="239"/>
      <c r="C862" s="239"/>
      <c r="D862" s="239"/>
      <c r="E862" s="239"/>
      <c r="F862" s="239"/>
      <c r="G862" s="239"/>
      <c r="H862" s="239"/>
    </row>
    <row r="863" ht="15.75" customHeight="1">
      <c r="B863" s="239"/>
      <c r="C863" s="239"/>
      <c r="D863" s="239"/>
      <c r="E863" s="239"/>
      <c r="F863" s="239"/>
      <c r="G863" s="239"/>
      <c r="H863" s="239"/>
    </row>
    <row r="864" ht="15.75" customHeight="1">
      <c r="B864" s="239"/>
      <c r="C864" s="239"/>
      <c r="D864" s="239"/>
      <c r="E864" s="239"/>
      <c r="F864" s="239"/>
      <c r="G864" s="239"/>
      <c r="H864" s="239"/>
    </row>
    <row r="865" ht="15.75" customHeight="1">
      <c r="B865" s="239"/>
      <c r="C865" s="239"/>
      <c r="D865" s="239"/>
      <c r="E865" s="239"/>
      <c r="F865" s="239"/>
      <c r="G865" s="239"/>
      <c r="H865" s="239"/>
    </row>
    <row r="866" ht="15.75" customHeight="1">
      <c r="B866" s="239"/>
      <c r="C866" s="239"/>
      <c r="D866" s="239"/>
      <c r="E866" s="239"/>
      <c r="F866" s="239"/>
      <c r="G866" s="239"/>
      <c r="H866" s="239"/>
    </row>
    <row r="867" ht="15.75" customHeight="1">
      <c r="B867" s="239"/>
      <c r="C867" s="239"/>
      <c r="D867" s="239"/>
      <c r="E867" s="239"/>
      <c r="F867" s="239"/>
      <c r="G867" s="239"/>
      <c r="H867" s="239"/>
    </row>
    <row r="868" ht="15.75" customHeight="1">
      <c r="B868" s="239"/>
      <c r="C868" s="239"/>
      <c r="D868" s="239"/>
      <c r="E868" s="239"/>
      <c r="F868" s="239"/>
      <c r="G868" s="239"/>
      <c r="H868" s="239"/>
    </row>
    <row r="869" ht="15.75" customHeight="1">
      <c r="B869" s="239"/>
      <c r="C869" s="239"/>
      <c r="D869" s="239"/>
      <c r="E869" s="239"/>
      <c r="F869" s="239"/>
      <c r="G869" s="239"/>
      <c r="H869" s="239"/>
    </row>
    <row r="870" ht="15.75" customHeight="1">
      <c r="B870" s="239"/>
      <c r="C870" s="239"/>
      <c r="D870" s="239"/>
      <c r="E870" s="239"/>
      <c r="F870" s="239"/>
      <c r="G870" s="239"/>
      <c r="H870" s="239"/>
    </row>
    <row r="871" ht="15.75" customHeight="1">
      <c r="B871" s="239"/>
      <c r="C871" s="239"/>
      <c r="D871" s="239"/>
      <c r="E871" s="239"/>
      <c r="F871" s="239"/>
      <c r="G871" s="239"/>
      <c r="H871" s="239"/>
    </row>
    <row r="872" ht="15.75" customHeight="1">
      <c r="B872" s="239"/>
      <c r="C872" s="239"/>
      <c r="D872" s="239"/>
      <c r="E872" s="239"/>
      <c r="F872" s="239"/>
      <c r="G872" s="239"/>
      <c r="H872" s="239"/>
    </row>
    <row r="873" ht="15.75" customHeight="1">
      <c r="B873" s="239"/>
      <c r="C873" s="239"/>
      <c r="D873" s="239"/>
      <c r="E873" s="239"/>
      <c r="F873" s="239"/>
      <c r="G873" s="239"/>
      <c r="H873" s="239"/>
    </row>
    <row r="874" ht="15.75" customHeight="1">
      <c r="B874" s="239"/>
      <c r="C874" s="239"/>
      <c r="D874" s="239"/>
      <c r="E874" s="239"/>
      <c r="F874" s="239"/>
      <c r="G874" s="239"/>
      <c r="H874" s="239"/>
    </row>
    <row r="875" ht="15.75" customHeight="1">
      <c r="B875" s="239"/>
      <c r="C875" s="239"/>
      <c r="D875" s="239"/>
      <c r="E875" s="239"/>
      <c r="F875" s="239"/>
      <c r="G875" s="239"/>
      <c r="H875" s="239"/>
    </row>
    <row r="876" ht="15.75" customHeight="1">
      <c r="B876" s="239"/>
      <c r="C876" s="239"/>
      <c r="D876" s="239"/>
      <c r="E876" s="239"/>
      <c r="F876" s="239"/>
      <c r="G876" s="239"/>
      <c r="H876" s="239"/>
    </row>
    <row r="877" ht="15.75" customHeight="1">
      <c r="B877" s="239"/>
      <c r="C877" s="239"/>
      <c r="D877" s="239"/>
      <c r="E877" s="239"/>
      <c r="F877" s="239"/>
      <c r="G877" s="239"/>
      <c r="H877" s="239"/>
    </row>
    <row r="878" ht="15.75" customHeight="1">
      <c r="B878" s="239"/>
      <c r="C878" s="239"/>
      <c r="D878" s="239"/>
      <c r="E878" s="239"/>
      <c r="F878" s="239"/>
      <c r="G878" s="239"/>
      <c r="H878" s="239"/>
    </row>
    <row r="879" ht="15.75" customHeight="1">
      <c r="B879" s="239"/>
      <c r="C879" s="239"/>
      <c r="D879" s="239"/>
      <c r="E879" s="239"/>
      <c r="F879" s="239"/>
      <c r="G879" s="239"/>
      <c r="H879" s="239"/>
    </row>
    <row r="880" ht="15.75" customHeight="1">
      <c r="B880" s="239"/>
      <c r="C880" s="239"/>
      <c r="D880" s="239"/>
      <c r="E880" s="239"/>
      <c r="F880" s="239"/>
      <c r="G880" s="239"/>
      <c r="H880" s="239"/>
    </row>
    <row r="881" ht="15.75" customHeight="1">
      <c r="B881" s="239"/>
      <c r="C881" s="239"/>
      <c r="D881" s="239"/>
      <c r="E881" s="239"/>
      <c r="F881" s="239"/>
      <c r="G881" s="239"/>
      <c r="H881" s="239"/>
    </row>
    <row r="882" ht="15.75" customHeight="1">
      <c r="B882" s="239"/>
      <c r="C882" s="239"/>
      <c r="D882" s="239"/>
      <c r="E882" s="239"/>
      <c r="F882" s="239"/>
      <c r="G882" s="239"/>
      <c r="H882" s="239"/>
    </row>
    <row r="883" ht="15.75" customHeight="1">
      <c r="B883" s="239"/>
      <c r="C883" s="239"/>
      <c r="D883" s="239"/>
      <c r="E883" s="239"/>
      <c r="F883" s="239"/>
      <c r="G883" s="239"/>
      <c r="H883" s="239"/>
    </row>
    <row r="884" ht="15.75" customHeight="1">
      <c r="B884" s="239"/>
      <c r="C884" s="239"/>
      <c r="D884" s="239"/>
      <c r="E884" s="239"/>
      <c r="F884" s="239"/>
      <c r="G884" s="239"/>
      <c r="H884" s="239"/>
    </row>
    <row r="885" ht="15.75" customHeight="1">
      <c r="B885" s="239"/>
      <c r="C885" s="239"/>
      <c r="D885" s="239"/>
      <c r="E885" s="239"/>
      <c r="F885" s="239"/>
      <c r="G885" s="239"/>
      <c r="H885" s="239"/>
    </row>
    <row r="886" ht="15.75" customHeight="1">
      <c r="B886" s="239"/>
      <c r="C886" s="239"/>
      <c r="D886" s="239"/>
      <c r="E886" s="239"/>
      <c r="F886" s="239"/>
      <c r="G886" s="239"/>
      <c r="H886" s="239"/>
    </row>
    <row r="887" ht="15.75" customHeight="1">
      <c r="B887" s="239"/>
      <c r="C887" s="239"/>
      <c r="D887" s="239"/>
      <c r="E887" s="239"/>
      <c r="F887" s="239"/>
      <c r="G887" s="239"/>
      <c r="H887" s="239"/>
    </row>
    <row r="888" ht="15.75" customHeight="1">
      <c r="B888" s="239"/>
      <c r="C888" s="239"/>
      <c r="D888" s="239"/>
      <c r="E888" s="239"/>
      <c r="F888" s="239"/>
      <c r="G888" s="239"/>
      <c r="H888" s="239"/>
    </row>
    <row r="889" ht="15.75" customHeight="1">
      <c r="B889" s="239"/>
      <c r="C889" s="239"/>
      <c r="D889" s="239"/>
      <c r="E889" s="239"/>
      <c r="F889" s="239"/>
      <c r="G889" s="239"/>
      <c r="H889" s="239"/>
    </row>
    <row r="890" ht="15.75" customHeight="1">
      <c r="B890" s="239"/>
      <c r="C890" s="239"/>
      <c r="D890" s="239"/>
      <c r="E890" s="239"/>
      <c r="F890" s="239"/>
      <c r="G890" s="239"/>
      <c r="H890" s="239"/>
    </row>
    <row r="891" ht="15.75" customHeight="1">
      <c r="B891" s="239"/>
      <c r="C891" s="239"/>
      <c r="D891" s="239"/>
      <c r="E891" s="239"/>
      <c r="F891" s="239"/>
      <c r="G891" s="239"/>
      <c r="H891" s="239"/>
    </row>
    <row r="892" ht="15.75" customHeight="1">
      <c r="B892" s="239"/>
      <c r="C892" s="239"/>
      <c r="D892" s="239"/>
      <c r="E892" s="239"/>
      <c r="F892" s="239"/>
      <c r="G892" s="239"/>
      <c r="H892" s="239"/>
    </row>
    <row r="893" ht="15.75" customHeight="1">
      <c r="B893" s="239"/>
      <c r="C893" s="239"/>
      <c r="D893" s="239"/>
      <c r="E893" s="239"/>
      <c r="F893" s="239"/>
      <c r="G893" s="239"/>
      <c r="H893" s="239"/>
    </row>
    <row r="894" ht="15.75" customHeight="1">
      <c r="B894" s="239"/>
      <c r="C894" s="239"/>
      <c r="D894" s="239"/>
      <c r="E894" s="239"/>
      <c r="F894" s="239"/>
      <c r="G894" s="239"/>
      <c r="H894" s="239"/>
    </row>
    <row r="895" ht="15.75" customHeight="1">
      <c r="B895" s="239"/>
      <c r="C895" s="239"/>
      <c r="D895" s="239"/>
      <c r="E895" s="239"/>
      <c r="F895" s="239"/>
      <c r="G895" s="239"/>
      <c r="H895" s="239"/>
    </row>
    <row r="896" ht="15.75" customHeight="1">
      <c r="B896" s="239"/>
      <c r="C896" s="239"/>
      <c r="D896" s="239"/>
      <c r="E896" s="239"/>
      <c r="F896" s="239"/>
      <c r="G896" s="239"/>
      <c r="H896" s="239"/>
    </row>
    <row r="897" ht="15.75" customHeight="1">
      <c r="B897" s="239"/>
      <c r="C897" s="239"/>
      <c r="D897" s="239"/>
      <c r="E897" s="239"/>
      <c r="F897" s="239"/>
      <c r="G897" s="239"/>
      <c r="H897" s="239"/>
    </row>
    <row r="898" ht="15.75" customHeight="1">
      <c r="B898" s="239"/>
      <c r="C898" s="239"/>
      <c r="D898" s="239"/>
      <c r="E898" s="239"/>
      <c r="F898" s="239"/>
      <c r="G898" s="239"/>
      <c r="H898" s="239"/>
    </row>
    <row r="899" ht="15.75" customHeight="1">
      <c r="B899" s="239"/>
      <c r="C899" s="239"/>
      <c r="D899" s="239"/>
      <c r="E899" s="239"/>
      <c r="F899" s="239"/>
      <c r="G899" s="239"/>
      <c r="H899" s="239"/>
    </row>
    <row r="900" ht="15.75" customHeight="1">
      <c r="B900" s="239"/>
      <c r="C900" s="239"/>
      <c r="D900" s="239"/>
      <c r="E900" s="239"/>
      <c r="F900" s="239"/>
      <c r="G900" s="239"/>
      <c r="H900" s="239"/>
    </row>
    <row r="901" ht="15.75" customHeight="1">
      <c r="B901" s="239"/>
      <c r="C901" s="239"/>
      <c r="D901" s="239"/>
      <c r="E901" s="239"/>
      <c r="F901" s="239"/>
      <c r="G901" s="239"/>
      <c r="H901" s="239"/>
    </row>
    <row r="902" ht="15.75" customHeight="1">
      <c r="B902" s="239"/>
      <c r="C902" s="239"/>
      <c r="D902" s="239"/>
      <c r="E902" s="239"/>
      <c r="F902" s="239"/>
      <c r="G902" s="239"/>
      <c r="H902" s="239"/>
    </row>
    <row r="903" ht="15.75" customHeight="1">
      <c r="B903" s="239"/>
      <c r="C903" s="239"/>
      <c r="D903" s="239"/>
      <c r="E903" s="239"/>
      <c r="F903" s="239"/>
      <c r="G903" s="239"/>
      <c r="H903" s="239"/>
    </row>
    <row r="904" ht="15.75" customHeight="1">
      <c r="B904" s="239"/>
      <c r="C904" s="239"/>
      <c r="D904" s="239"/>
      <c r="E904" s="239"/>
      <c r="F904" s="239"/>
      <c r="G904" s="239"/>
      <c r="H904" s="239"/>
    </row>
    <row r="905" ht="15.75" customHeight="1">
      <c r="B905" s="239"/>
      <c r="C905" s="239"/>
      <c r="D905" s="239"/>
      <c r="E905" s="239"/>
      <c r="F905" s="239"/>
      <c r="G905" s="239"/>
      <c r="H905" s="239"/>
    </row>
    <row r="906" ht="15.75" customHeight="1">
      <c r="B906" s="239"/>
      <c r="C906" s="239"/>
      <c r="D906" s="239"/>
      <c r="E906" s="239"/>
      <c r="F906" s="239"/>
      <c r="G906" s="239"/>
      <c r="H906" s="239"/>
    </row>
    <row r="907" ht="15.75" customHeight="1">
      <c r="B907" s="239"/>
      <c r="C907" s="239"/>
      <c r="D907" s="239"/>
      <c r="E907" s="239"/>
      <c r="F907" s="239"/>
      <c r="G907" s="239"/>
      <c r="H907" s="239"/>
    </row>
    <row r="908" ht="15.75" customHeight="1">
      <c r="B908" s="239"/>
      <c r="C908" s="239"/>
      <c r="D908" s="239"/>
      <c r="E908" s="239"/>
      <c r="F908" s="239"/>
      <c r="G908" s="239"/>
      <c r="H908" s="239"/>
    </row>
    <row r="909" ht="15.75" customHeight="1">
      <c r="B909" s="239"/>
      <c r="C909" s="239"/>
      <c r="D909" s="239"/>
      <c r="E909" s="239"/>
      <c r="F909" s="239"/>
      <c r="G909" s="239"/>
      <c r="H909" s="239"/>
    </row>
    <row r="910" ht="15.75" customHeight="1">
      <c r="B910" s="239"/>
      <c r="C910" s="239"/>
      <c r="D910" s="239"/>
      <c r="E910" s="239"/>
      <c r="F910" s="239"/>
      <c r="G910" s="239"/>
      <c r="H910" s="239"/>
    </row>
    <row r="911" ht="15.75" customHeight="1">
      <c r="B911" s="239"/>
      <c r="C911" s="239"/>
      <c r="D911" s="239"/>
      <c r="E911" s="239"/>
      <c r="F911" s="239"/>
      <c r="G911" s="239"/>
      <c r="H911" s="239"/>
    </row>
    <row r="912" ht="15.75" customHeight="1">
      <c r="B912" s="239"/>
      <c r="C912" s="239"/>
      <c r="D912" s="239"/>
      <c r="E912" s="239"/>
      <c r="F912" s="239"/>
      <c r="G912" s="239"/>
      <c r="H912" s="239"/>
    </row>
    <row r="913" ht="15.75" customHeight="1">
      <c r="B913" s="239"/>
      <c r="C913" s="239"/>
      <c r="D913" s="239"/>
      <c r="E913" s="239"/>
      <c r="F913" s="239"/>
      <c r="G913" s="239"/>
      <c r="H913" s="239"/>
    </row>
    <row r="914" ht="15.75" customHeight="1">
      <c r="B914" s="239"/>
      <c r="C914" s="239"/>
      <c r="D914" s="239"/>
      <c r="E914" s="239"/>
      <c r="F914" s="239"/>
      <c r="G914" s="239"/>
      <c r="H914" s="239"/>
    </row>
    <row r="915" ht="15.75" customHeight="1">
      <c r="B915" s="239"/>
      <c r="C915" s="239"/>
      <c r="D915" s="239"/>
      <c r="E915" s="239"/>
      <c r="F915" s="239"/>
      <c r="G915" s="239"/>
      <c r="H915" s="239"/>
    </row>
    <row r="916" ht="15.75" customHeight="1">
      <c r="B916" s="239"/>
      <c r="C916" s="239"/>
      <c r="D916" s="239"/>
      <c r="E916" s="239"/>
      <c r="F916" s="239"/>
      <c r="G916" s="239"/>
      <c r="H916" s="239"/>
    </row>
    <row r="917" ht="15.75" customHeight="1">
      <c r="B917" s="239"/>
      <c r="C917" s="239"/>
      <c r="D917" s="239"/>
      <c r="E917" s="239"/>
      <c r="F917" s="239"/>
      <c r="G917" s="239"/>
      <c r="H917" s="239"/>
    </row>
    <row r="918" ht="15.75" customHeight="1">
      <c r="B918" s="239"/>
      <c r="C918" s="239"/>
      <c r="D918" s="239"/>
      <c r="E918" s="239"/>
      <c r="F918" s="239"/>
      <c r="G918" s="239"/>
      <c r="H918" s="239"/>
    </row>
    <row r="919" ht="15.75" customHeight="1">
      <c r="B919" s="239"/>
      <c r="C919" s="239"/>
      <c r="D919" s="239"/>
      <c r="E919" s="239"/>
      <c r="F919" s="239"/>
      <c r="G919" s="239"/>
      <c r="H919" s="239"/>
    </row>
    <row r="920" ht="15.75" customHeight="1">
      <c r="B920" s="239"/>
      <c r="C920" s="239"/>
      <c r="D920" s="239"/>
      <c r="E920" s="239"/>
      <c r="F920" s="239"/>
      <c r="G920" s="239"/>
      <c r="H920" s="239"/>
    </row>
    <row r="921" ht="15.75" customHeight="1">
      <c r="B921" s="239"/>
      <c r="C921" s="239"/>
      <c r="D921" s="239"/>
      <c r="E921" s="239"/>
      <c r="F921" s="239"/>
      <c r="G921" s="239"/>
      <c r="H921" s="239"/>
    </row>
    <row r="922" ht="15.75" customHeight="1">
      <c r="B922" s="239"/>
      <c r="C922" s="239"/>
      <c r="D922" s="239"/>
      <c r="E922" s="239"/>
      <c r="F922" s="239"/>
      <c r="G922" s="239"/>
      <c r="H922" s="239"/>
    </row>
    <row r="923" ht="15.75" customHeight="1">
      <c r="B923" s="239"/>
      <c r="C923" s="239"/>
      <c r="D923" s="239"/>
      <c r="E923" s="239"/>
      <c r="F923" s="239"/>
      <c r="G923" s="239"/>
      <c r="H923" s="239"/>
    </row>
    <row r="924" ht="15.75" customHeight="1">
      <c r="B924" s="239"/>
      <c r="C924" s="239"/>
      <c r="D924" s="239"/>
      <c r="E924" s="239"/>
      <c r="F924" s="239"/>
      <c r="G924" s="239"/>
      <c r="H924" s="239"/>
    </row>
    <row r="925" ht="15.75" customHeight="1">
      <c r="B925" s="239"/>
      <c r="C925" s="239"/>
      <c r="D925" s="239"/>
      <c r="E925" s="239"/>
      <c r="F925" s="239"/>
      <c r="G925" s="239"/>
      <c r="H925" s="239"/>
    </row>
    <row r="926" ht="15.75" customHeight="1">
      <c r="B926" s="239"/>
      <c r="C926" s="239"/>
      <c r="D926" s="239"/>
      <c r="E926" s="239"/>
      <c r="F926" s="239"/>
      <c r="G926" s="239"/>
      <c r="H926" s="239"/>
    </row>
    <row r="927" ht="15.75" customHeight="1">
      <c r="B927" s="239"/>
      <c r="C927" s="239"/>
      <c r="D927" s="239"/>
      <c r="E927" s="239"/>
      <c r="F927" s="239"/>
      <c r="G927" s="239"/>
      <c r="H927" s="239"/>
    </row>
    <row r="928" ht="15.75" customHeight="1">
      <c r="B928" s="239"/>
      <c r="C928" s="239"/>
      <c r="D928" s="239"/>
      <c r="E928" s="239"/>
      <c r="F928" s="239"/>
      <c r="G928" s="239"/>
      <c r="H928" s="239"/>
    </row>
    <row r="929" ht="15.75" customHeight="1">
      <c r="B929" s="239"/>
      <c r="C929" s="239"/>
      <c r="D929" s="239"/>
      <c r="E929" s="239"/>
      <c r="F929" s="239"/>
      <c r="G929" s="239"/>
      <c r="H929" s="239"/>
    </row>
    <row r="930" ht="15.75" customHeight="1">
      <c r="B930" s="239"/>
      <c r="C930" s="239"/>
      <c r="D930" s="239"/>
      <c r="E930" s="239"/>
      <c r="F930" s="239"/>
      <c r="G930" s="239"/>
      <c r="H930" s="239"/>
    </row>
    <row r="931" ht="15.75" customHeight="1">
      <c r="B931" s="239"/>
      <c r="C931" s="239"/>
      <c r="D931" s="239"/>
      <c r="E931" s="239"/>
      <c r="F931" s="239"/>
      <c r="G931" s="239"/>
      <c r="H931" s="239"/>
    </row>
    <row r="932" ht="15.75" customHeight="1">
      <c r="B932" s="239"/>
      <c r="C932" s="239"/>
      <c r="D932" s="239"/>
      <c r="E932" s="239"/>
      <c r="F932" s="239"/>
      <c r="G932" s="239"/>
      <c r="H932" s="239"/>
    </row>
    <row r="933" ht="15.75" customHeight="1">
      <c r="B933" s="239"/>
      <c r="C933" s="239"/>
      <c r="D933" s="239"/>
      <c r="E933" s="239"/>
      <c r="F933" s="239"/>
      <c r="G933" s="239"/>
      <c r="H933" s="239"/>
    </row>
    <row r="934" ht="15.75" customHeight="1">
      <c r="B934" s="239"/>
      <c r="C934" s="239"/>
      <c r="D934" s="239"/>
      <c r="E934" s="239"/>
      <c r="F934" s="239"/>
      <c r="G934" s="239"/>
      <c r="H934" s="239"/>
    </row>
    <row r="935" ht="15.75" customHeight="1">
      <c r="B935" s="239"/>
      <c r="C935" s="239"/>
      <c r="D935" s="239"/>
      <c r="E935" s="239"/>
      <c r="F935" s="239"/>
      <c r="G935" s="239"/>
      <c r="H935" s="239"/>
    </row>
    <row r="936" ht="15.75" customHeight="1">
      <c r="B936" s="239"/>
      <c r="C936" s="239"/>
      <c r="D936" s="239"/>
      <c r="E936" s="239"/>
      <c r="F936" s="239"/>
      <c r="G936" s="239"/>
      <c r="H936" s="239"/>
    </row>
    <row r="937" ht="15.75" customHeight="1">
      <c r="B937" s="239"/>
      <c r="C937" s="239"/>
      <c r="D937" s="239"/>
      <c r="E937" s="239"/>
      <c r="F937" s="239"/>
      <c r="G937" s="239"/>
      <c r="H937" s="239"/>
    </row>
    <row r="938" ht="15.75" customHeight="1">
      <c r="B938" s="239"/>
      <c r="C938" s="239"/>
      <c r="D938" s="239"/>
      <c r="E938" s="239"/>
      <c r="F938" s="239"/>
      <c r="G938" s="239"/>
      <c r="H938" s="239"/>
    </row>
    <row r="939" ht="15.75" customHeight="1">
      <c r="B939" s="239"/>
      <c r="C939" s="239"/>
      <c r="D939" s="239"/>
      <c r="E939" s="239"/>
      <c r="F939" s="239"/>
      <c r="G939" s="239"/>
      <c r="H939" s="239"/>
    </row>
    <row r="940" ht="15.75" customHeight="1">
      <c r="B940" s="239"/>
      <c r="C940" s="239"/>
      <c r="D940" s="239"/>
      <c r="E940" s="239"/>
      <c r="F940" s="239"/>
      <c r="G940" s="239"/>
      <c r="H940" s="239"/>
    </row>
    <row r="941" ht="15.75" customHeight="1">
      <c r="B941" s="239"/>
      <c r="C941" s="239"/>
      <c r="D941" s="239"/>
      <c r="E941" s="239"/>
      <c r="F941" s="239"/>
      <c r="G941" s="239"/>
      <c r="H941" s="239"/>
    </row>
    <row r="942" ht="15.75" customHeight="1">
      <c r="B942" s="239"/>
      <c r="C942" s="239"/>
      <c r="D942" s="239"/>
      <c r="E942" s="239"/>
      <c r="F942" s="239"/>
      <c r="G942" s="239"/>
      <c r="H942" s="239"/>
    </row>
    <row r="943" ht="15.75" customHeight="1">
      <c r="B943" s="239"/>
      <c r="C943" s="239"/>
      <c r="D943" s="239"/>
      <c r="E943" s="239"/>
      <c r="F943" s="239"/>
      <c r="G943" s="239"/>
      <c r="H943" s="239"/>
    </row>
    <row r="944" ht="15.75" customHeight="1">
      <c r="B944" s="239"/>
      <c r="C944" s="239"/>
      <c r="D944" s="239"/>
      <c r="E944" s="239"/>
      <c r="F944" s="239"/>
      <c r="G944" s="239"/>
      <c r="H944" s="239"/>
    </row>
    <row r="945" ht="15.75" customHeight="1">
      <c r="B945" s="239"/>
      <c r="C945" s="239"/>
      <c r="D945" s="239"/>
      <c r="E945" s="239"/>
      <c r="F945" s="239"/>
      <c r="G945" s="239"/>
      <c r="H945" s="239"/>
    </row>
    <row r="946" ht="15.75" customHeight="1">
      <c r="B946" s="239"/>
      <c r="C946" s="239"/>
      <c r="D946" s="239"/>
      <c r="E946" s="239"/>
      <c r="F946" s="239"/>
      <c r="G946" s="239"/>
      <c r="H946" s="239"/>
    </row>
    <row r="947" ht="15.75" customHeight="1">
      <c r="B947" s="239"/>
      <c r="C947" s="239"/>
      <c r="D947" s="239"/>
      <c r="E947" s="239"/>
      <c r="F947" s="239"/>
      <c r="G947" s="239"/>
      <c r="H947" s="239"/>
    </row>
    <row r="948" ht="15.75" customHeight="1">
      <c r="B948" s="239"/>
      <c r="C948" s="239"/>
      <c r="D948" s="239"/>
      <c r="E948" s="239"/>
      <c r="F948" s="239"/>
      <c r="G948" s="239"/>
      <c r="H948" s="239"/>
    </row>
    <row r="949" ht="15.75" customHeight="1">
      <c r="B949" s="239"/>
      <c r="C949" s="239"/>
      <c r="D949" s="239"/>
      <c r="E949" s="239"/>
      <c r="F949" s="239"/>
      <c r="G949" s="239"/>
      <c r="H949" s="239"/>
    </row>
    <row r="950" ht="15.75" customHeight="1">
      <c r="B950" s="239"/>
      <c r="C950" s="239"/>
      <c r="D950" s="239"/>
      <c r="E950" s="239"/>
      <c r="F950" s="239"/>
      <c r="G950" s="239"/>
      <c r="H950" s="239"/>
    </row>
    <row r="951" ht="15.75" customHeight="1">
      <c r="B951" s="239"/>
      <c r="C951" s="239"/>
      <c r="D951" s="239"/>
      <c r="E951" s="239"/>
      <c r="F951" s="239"/>
      <c r="G951" s="239"/>
      <c r="H951" s="239"/>
    </row>
    <row r="952" ht="15.75" customHeight="1">
      <c r="B952" s="239"/>
      <c r="C952" s="239"/>
      <c r="D952" s="239"/>
      <c r="E952" s="239"/>
      <c r="F952" s="239"/>
      <c r="G952" s="239"/>
      <c r="H952" s="239"/>
    </row>
    <row r="953" ht="15.75" customHeight="1">
      <c r="B953" s="239"/>
      <c r="C953" s="239"/>
      <c r="D953" s="239"/>
      <c r="E953" s="239"/>
      <c r="F953" s="239"/>
      <c r="G953" s="239"/>
      <c r="H953" s="239"/>
    </row>
    <row r="954" ht="15.75" customHeight="1">
      <c r="B954" s="239"/>
      <c r="C954" s="239"/>
      <c r="D954" s="239"/>
      <c r="E954" s="239"/>
      <c r="F954" s="239"/>
      <c r="G954" s="239"/>
      <c r="H954" s="239"/>
    </row>
    <row r="955" ht="15.75" customHeight="1">
      <c r="B955" s="239"/>
      <c r="C955" s="239"/>
      <c r="D955" s="239"/>
      <c r="E955" s="239"/>
      <c r="F955" s="239"/>
      <c r="G955" s="239"/>
      <c r="H955" s="239"/>
    </row>
    <row r="956" ht="15.75" customHeight="1">
      <c r="B956" s="239"/>
      <c r="C956" s="239"/>
      <c r="D956" s="239"/>
      <c r="E956" s="239"/>
      <c r="F956" s="239"/>
      <c r="G956" s="239"/>
      <c r="H956" s="239"/>
    </row>
    <row r="957" ht="15.75" customHeight="1">
      <c r="B957" s="239"/>
      <c r="C957" s="239"/>
      <c r="D957" s="239"/>
      <c r="E957" s="239"/>
      <c r="F957" s="239"/>
      <c r="G957" s="239"/>
      <c r="H957" s="239"/>
    </row>
    <row r="958" ht="15.75" customHeight="1">
      <c r="B958" s="239"/>
      <c r="C958" s="239"/>
      <c r="D958" s="239"/>
      <c r="E958" s="239"/>
      <c r="F958" s="239"/>
      <c r="G958" s="239"/>
      <c r="H958" s="239"/>
    </row>
    <row r="959" ht="15.75" customHeight="1">
      <c r="B959" s="239"/>
      <c r="C959" s="239"/>
      <c r="D959" s="239"/>
      <c r="E959" s="239"/>
      <c r="F959" s="239"/>
      <c r="G959" s="239"/>
      <c r="H959" s="239"/>
    </row>
    <row r="960" ht="15.75" customHeight="1">
      <c r="B960" s="239"/>
      <c r="C960" s="239"/>
      <c r="D960" s="239"/>
      <c r="E960" s="239"/>
      <c r="F960" s="239"/>
      <c r="G960" s="239"/>
      <c r="H960" s="239"/>
    </row>
    <row r="961" ht="15.75" customHeight="1">
      <c r="B961" s="239"/>
      <c r="C961" s="239"/>
      <c r="D961" s="239"/>
      <c r="E961" s="239"/>
      <c r="F961" s="239"/>
      <c r="G961" s="239"/>
      <c r="H961" s="239"/>
    </row>
    <row r="962" ht="15.75" customHeight="1">
      <c r="B962" s="239"/>
      <c r="C962" s="239"/>
      <c r="D962" s="239"/>
      <c r="E962" s="239"/>
      <c r="F962" s="239"/>
      <c r="G962" s="239"/>
      <c r="H962" s="239"/>
    </row>
    <row r="963" ht="15.75" customHeight="1">
      <c r="B963" s="239"/>
      <c r="C963" s="239"/>
      <c r="D963" s="239"/>
      <c r="E963" s="239"/>
      <c r="F963" s="239"/>
      <c r="G963" s="239"/>
      <c r="H963" s="239"/>
    </row>
    <row r="964" ht="15.75" customHeight="1">
      <c r="B964" s="239"/>
      <c r="C964" s="239"/>
      <c r="D964" s="239"/>
      <c r="E964" s="239"/>
      <c r="F964" s="239"/>
      <c r="G964" s="239"/>
      <c r="H964" s="239"/>
    </row>
    <row r="965" ht="15.75" customHeight="1">
      <c r="B965" s="239"/>
      <c r="C965" s="239"/>
      <c r="D965" s="239"/>
      <c r="E965" s="239"/>
      <c r="F965" s="239"/>
      <c r="G965" s="239"/>
      <c r="H965" s="239"/>
    </row>
    <row r="966" ht="15.75" customHeight="1">
      <c r="B966" s="239"/>
      <c r="C966" s="239"/>
      <c r="D966" s="239"/>
      <c r="E966" s="239"/>
      <c r="F966" s="239"/>
      <c r="G966" s="239"/>
      <c r="H966" s="239"/>
    </row>
    <row r="967" ht="15.75" customHeight="1">
      <c r="B967" s="239"/>
      <c r="C967" s="239"/>
      <c r="D967" s="239"/>
      <c r="E967" s="239"/>
      <c r="F967" s="239"/>
      <c r="G967" s="239"/>
      <c r="H967" s="239"/>
    </row>
    <row r="968" ht="15.75" customHeight="1">
      <c r="B968" s="239"/>
      <c r="C968" s="239"/>
      <c r="D968" s="239"/>
      <c r="E968" s="239"/>
      <c r="F968" s="239"/>
      <c r="G968" s="239"/>
      <c r="H968" s="239"/>
    </row>
    <row r="969" ht="15.75" customHeight="1">
      <c r="B969" s="239"/>
      <c r="C969" s="239"/>
      <c r="D969" s="239"/>
      <c r="E969" s="239"/>
      <c r="F969" s="239"/>
      <c r="G969" s="239"/>
      <c r="H969" s="239"/>
    </row>
    <row r="970" ht="15.75" customHeight="1">
      <c r="B970" s="239"/>
      <c r="C970" s="239"/>
      <c r="D970" s="239"/>
      <c r="E970" s="239"/>
      <c r="F970" s="239"/>
      <c r="G970" s="239"/>
      <c r="H970" s="239"/>
    </row>
    <row r="971" ht="15.75" customHeight="1">
      <c r="B971" s="239"/>
      <c r="C971" s="239"/>
      <c r="D971" s="239"/>
      <c r="E971" s="239"/>
      <c r="F971" s="239"/>
      <c r="G971" s="239"/>
      <c r="H971" s="239"/>
    </row>
    <row r="972" ht="15.75" customHeight="1">
      <c r="B972" s="239"/>
      <c r="C972" s="239"/>
      <c r="D972" s="239"/>
      <c r="E972" s="239"/>
      <c r="F972" s="239"/>
      <c r="G972" s="239"/>
      <c r="H972" s="239"/>
    </row>
    <row r="973" ht="15.75" customHeight="1">
      <c r="B973" s="239"/>
      <c r="C973" s="239"/>
      <c r="D973" s="239"/>
      <c r="E973" s="239"/>
      <c r="F973" s="239"/>
      <c r="G973" s="239"/>
      <c r="H973" s="239"/>
    </row>
    <row r="974" ht="15.75" customHeight="1">
      <c r="B974" s="239"/>
      <c r="C974" s="239"/>
      <c r="D974" s="239"/>
      <c r="E974" s="239"/>
      <c r="F974" s="239"/>
      <c r="G974" s="239"/>
      <c r="H974" s="239"/>
    </row>
    <row r="975" ht="15.75" customHeight="1">
      <c r="B975" s="239"/>
      <c r="C975" s="239"/>
      <c r="D975" s="239"/>
      <c r="E975" s="239"/>
      <c r="F975" s="239"/>
      <c r="G975" s="239"/>
      <c r="H975" s="239"/>
    </row>
    <row r="976" ht="15.75" customHeight="1">
      <c r="B976" s="239"/>
      <c r="C976" s="239"/>
      <c r="D976" s="239"/>
      <c r="E976" s="239"/>
      <c r="F976" s="239"/>
      <c r="G976" s="239"/>
      <c r="H976" s="239"/>
    </row>
    <row r="977" ht="15.75" customHeight="1">
      <c r="B977" s="239"/>
      <c r="C977" s="239"/>
      <c r="D977" s="239"/>
      <c r="E977" s="239"/>
      <c r="F977" s="239"/>
      <c r="G977" s="239"/>
      <c r="H977" s="239"/>
    </row>
    <row r="978" ht="15.75" customHeight="1">
      <c r="B978" s="239"/>
      <c r="C978" s="239"/>
      <c r="D978" s="239"/>
      <c r="E978" s="239"/>
      <c r="F978" s="239"/>
      <c r="G978" s="239"/>
      <c r="H978" s="239"/>
    </row>
    <row r="979" ht="15.75" customHeight="1">
      <c r="B979" s="239"/>
      <c r="C979" s="239"/>
      <c r="D979" s="239"/>
      <c r="E979" s="239"/>
      <c r="F979" s="239"/>
      <c r="G979" s="239"/>
      <c r="H979" s="239"/>
    </row>
    <row r="980" ht="15.75" customHeight="1">
      <c r="B980" s="239"/>
      <c r="C980" s="239"/>
      <c r="D980" s="239"/>
      <c r="E980" s="239"/>
      <c r="F980" s="239"/>
      <c r="G980" s="239"/>
      <c r="H980" s="239"/>
    </row>
    <row r="981" ht="15.75" customHeight="1">
      <c r="B981" s="239"/>
      <c r="C981" s="239"/>
      <c r="D981" s="239"/>
      <c r="E981" s="239"/>
      <c r="F981" s="239"/>
      <c r="G981" s="239"/>
      <c r="H981" s="239"/>
    </row>
    <row r="982" ht="15.75" customHeight="1">
      <c r="B982" s="239"/>
      <c r="C982" s="239"/>
      <c r="D982" s="239"/>
      <c r="E982" s="239"/>
      <c r="F982" s="239"/>
      <c r="G982" s="239"/>
      <c r="H982" s="239"/>
    </row>
    <row r="983" ht="15.75" customHeight="1">
      <c r="B983" s="239"/>
      <c r="C983" s="239"/>
      <c r="D983" s="239"/>
      <c r="E983" s="239"/>
      <c r="F983" s="239"/>
      <c r="G983" s="239"/>
      <c r="H983" s="239"/>
    </row>
    <row r="984" ht="15.75" customHeight="1">
      <c r="B984" s="239"/>
      <c r="C984" s="239"/>
      <c r="D984" s="239"/>
      <c r="E984" s="239"/>
      <c r="F984" s="239"/>
      <c r="G984" s="239"/>
      <c r="H984" s="239"/>
    </row>
    <row r="985" ht="15.75" customHeight="1">
      <c r="B985" s="239"/>
      <c r="C985" s="239"/>
      <c r="D985" s="239"/>
      <c r="E985" s="239"/>
      <c r="F985" s="239"/>
      <c r="G985" s="239"/>
      <c r="H985" s="239"/>
    </row>
    <row r="986" ht="15.75" customHeight="1">
      <c r="B986" s="239"/>
      <c r="C986" s="239"/>
      <c r="D986" s="239"/>
      <c r="E986" s="239"/>
      <c r="F986" s="239"/>
      <c r="G986" s="239"/>
      <c r="H986" s="239"/>
    </row>
    <row r="987" ht="15.75" customHeight="1">
      <c r="B987" s="239"/>
      <c r="C987" s="239"/>
      <c r="D987" s="239"/>
      <c r="E987" s="239"/>
      <c r="F987" s="239"/>
      <c r="G987" s="239"/>
      <c r="H987" s="239"/>
    </row>
    <row r="988" ht="15.75" customHeight="1">
      <c r="B988" s="239"/>
      <c r="C988" s="239"/>
      <c r="D988" s="239"/>
      <c r="E988" s="239"/>
      <c r="F988" s="239"/>
      <c r="G988" s="239"/>
      <c r="H988" s="239"/>
    </row>
    <row r="989" ht="15.75" customHeight="1">
      <c r="B989" s="239"/>
      <c r="C989" s="239"/>
      <c r="D989" s="239"/>
      <c r="E989" s="239"/>
      <c r="F989" s="239"/>
      <c r="G989" s="239"/>
      <c r="H989" s="239"/>
    </row>
    <row r="990" ht="15.75" customHeight="1">
      <c r="B990" s="239"/>
      <c r="C990" s="239"/>
      <c r="D990" s="239"/>
      <c r="E990" s="239"/>
      <c r="F990" s="239"/>
      <c r="G990" s="239"/>
      <c r="H990" s="239"/>
    </row>
    <row r="991" ht="15.75" customHeight="1">
      <c r="B991" s="239"/>
      <c r="C991" s="239"/>
      <c r="D991" s="239"/>
      <c r="E991" s="239"/>
      <c r="F991" s="239"/>
      <c r="G991" s="239"/>
      <c r="H991" s="239"/>
    </row>
    <row r="992" ht="15.75" customHeight="1">
      <c r="B992" s="239"/>
      <c r="C992" s="239"/>
      <c r="D992" s="239"/>
      <c r="E992" s="239"/>
      <c r="F992" s="239"/>
      <c r="G992" s="239"/>
      <c r="H992" s="239"/>
    </row>
    <row r="993" ht="15.75" customHeight="1">
      <c r="B993" s="239"/>
      <c r="C993" s="239"/>
      <c r="D993" s="239"/>
      <c r="E993" s="239"/>
      <c r="F993" s="239"/>
      <c r="G993" s="239"/>
      <c r="H993" s="239"/>
    </row>
    <row r="994" ht="15.75" customHeight="1">
      <c r="B994" s="239"/>
      <c r="C994" s="239"/>
      <c r="D994" s="239"/>
      <c r="E994" s="239"/>
      <c r="F994" s="239"/>
      <c r="G994" s="239"/>
      <c r="H994" s="239"/>
    </row>
    <row r="995" ht="15.75" customHeight="1">
      <c r="B995" s="239"/>
      <c r="C995" s="239"/>
      <c r="D995" s="239"/>
      <c r="E995" s="239"/>
      <c r="F995" s="239"/>
      <c r="G995" s="239"/>
      <c r="H995" s="239"/>
    </row>
    <row r="996" ht="15.75" customHeight="1">
      <c r="B996" s="239"/>
      <c r="C996" s="239"/>
      <c r="D996" s="239"/>
      <c r="E996" s="239"/>
      <c r="F996" s="239"/>
      <c r="G996" s="239"/>
      <c r="H996" s="239"/>
    </row>
    <row r="997" ht="15.75" customHeight="1">
      <c r="B997" s="239"/>
      <c r="C997" s="239"/>
      <c r="D997" s="239"/>
      <c r="E997" s="239"/>
      <c r="F997" s="239"/>
      <c r="G997" s="239"/>
      <c r="H997" s="239"/>
    </row>
    <row r="998" ht="15.75" customHeight="1">
      <c r="B998" s="239"/>
      <c r="C998" s="239"/>
      <c r="D998" s="239"/>
      <c r="E998" s="239"/>
      <c r="F998" s="239"/>
      <c r="G998" s="239"/>
      <c r="H998" s="239"/>
    </row>
    <row r="999" ht="15.75" customHeight="1">
      <c r="B999" s="239"/>
      <c r="C999" s="239"/>
      <c r="D999" s="239"/>
      <c r="E999" s="239"/>
      <c r="F999" s="239"/>
      <c r="G999" s="239"/>
      <c r="H999" s="239"/>
    </row>
    <row r="1000" ht="15.75" customHeight="1">
      <c r="B1000" s="239"/>
      <c r="C1000" s="239"/>
      <c r="D1000" s="239"/>
      <c r="E1000" s="239"/>
      <c r="F1000" s="239"/>
      <c r="G1000" s="239"/>
      <c r="H1000" s="239"/>
    </row>
    <row r="1001" ht="15.75" customHeight="1">
      <c r="B1001" s="239"/>
      <c r="C1001" s="239"/>
      <c r="D1001" s="239"/>
      <c r="E1001" s="239"/>
      <c r="F1001" s="239"/>
      <c r="G1001" s="239"/>
      <c r="H1001" s="239"/>
    </row>
    <row r="1002" ht="15.75" customHeight="1">
      <c r="B1002" s="239"/>
      <c r="C1002" s="239"/>
      <c r="D1002" s="239"/>
      <c r="E1002" s="239"/>
      <c r="F1002" s="239"/>
      <c r="G1002" s="239"/>
      <c r="H1002" s="239"/>
    </row>
    <row r="1003" ht="15.75" customHeight="1">
      <c r="B1003" s="239"/>
      <c r="C1003" s="239"/>
      <c r="D1003" s="239"/>
      <c r="E1003" s="239"/>
      <c r="F1003" s="239"/>
      <c r="G1003" s="239"/>
      <c r="H1003" s="239"/>
    </row>
    <row r="1004" ht="15.75" customHeight="1">
      <c r="B1004" s="239"/>
      <c r="C1004" s="239"/>
      <c r="D1004" s="239"/>
      <c r="E1004" s="239"/>
      <c r="F1004" s="239"/>
      <c r="G1004" s="239"/>
      <c r="H1004" s="239"/>
    </row>
    <row r="1005" ht="15.75" customHeight="1">
      <c r="B1005" s="239"/>
      <c r="C1005" s="239"/>
      <c r="D1005" s="239"/>
      <c r="E1005" s="239"/>
      <c r="F1005" s="239"/>
      <c r="G1005" s="239"/>
      <c r="H1005" s="239"/>
    </row>
    <row r="1006" ht="15.75" customHeight="1">
      <c r="B1006" s="239"/>
      <c r="C1006" s="239"/>
      <c r="D1006" s="239"/>
      <c r="E1006" s="239"/>
      <c r="F1006" s="239"/>
      <c r="G1006" s="239"/>
      <c r="H1006" s="239"/>
    </row>
    <row r="1007" ht="15.75" customHeight="1">
      <c r="B1007" s="239"/>
      <c r="C1007" s="239"/>
      <c r="D1007" s="239"/>
      <c r="E1007" s="239"/>
      <c r="F1007" s="239"/>
      <c r="G1007" s="239"/>
      <c r="H1007" s="239"/>
    </row>
    <row r="1008" ht="15.75" customHeight="1">
      <c r="B1008" s="239"/>
      <c r="C1008" s="239"/>
      <c r="D1008" s="239"/>
      <c r="E1008" s="239"/>
      <c r="F1008" s="239"/>
      <c r="G1008" s="239"/>
      <c r="H1008" s="239"/>
    </row>
    <row r="1009" ht="15.75" customHeight="1">
      <c r="B1009" s="239"/>
      <c r="C1009" s="239"/>
      <c r="D1009" s="239"/>
      <c r="E1009" s="239"/>
      <c r="F1009" s="239"/>
      <c r="G1009" s="239"/>
      <c r="H1009" s="239"/>
    </row>
    <row r="1010" ht="15.75" customHeight="1">
      <c r="B1010" s="239"/>
      <c r="C1010" s="239"/>
      <c r="D1010" s="239"/>
      <c r="E1010" s="239"/>
      <c r="F1010" s="239"/>
      <c r="G1010" s="239"/>
      <c r="H1010" s="239"/>
    </row>
    <row r="1011" ht="15.75" customHeight="1">
      <c r="B1011" s="239"/>
      <c r="C1011" s="239"/>
      <c r="D1011" s="239"/>
      <c r="E1011" s="239"/>
      <c r="F1011" s="239"/>
      <c r="G1011" s="239"/>
      <c r="H1011" s="239"/>
    </row>
    <row r="1012" ht="15.75" customHeight="1">
      <c r="B1012" s="239"/>
      <c r="C1012" s="239"/>
      <c r="D1012" s="239"/>
      <c r="E1012" s="239"/>
      <c r="F1012" s="239"/>
      <c r="G1012" s="239"/>
      <c r="H1012" s="239"/>
    </row>
    <row r="1013" ht="15.75" customHeight="1">
      <c r="B1013" s="239"/>
      <c r="C1013" s="239"/>
      <c r="D1013" s="239"/>
      <c r="E1013" s="239"/>
      <c r="F1013" s="239"/>
      <c r="G1013" s="239"/>
      <c r="H1013" s="239"/>
    </row>
    <row r="1014" ht="15.75" customHeight="1">
      <c r="B1014" s="239"/>
      <c r="C1014" s="239"/>
      <c r="D1014" s="239"/>
      <c r="E1014" s="239"/>
      <c r="F1014" s="239"/>
      <c r="G1014" s="239"/>
      <c r="H1014" s="239"/>
    </row>
    <row r="1015" ht="15.75" customHeight="1">
      <c r="B1015" s="239"/>
      <c r="C1015" s="239"/>
      <c r="D1015" s="239"/>
      <c r="E1015" s="239"/>
      <c r="F1015" s="239"/>
      <c r="G1015" s="239"/>
      <c r="H1015" s="239"/>
    </row>
    <row r="1016" ht="15.75" customHeight="1">
      <c r="B1016" s="239"/>
      <c r="C1016" s="239"/>
      <c r="D1016" s="239"/>
      <c r="E1016" s="239"/>
      <c r="F1016" s="239"/>
      <c r="G1016" s="239"/>
      <c r="H1016" s="239"/>
    </row>
    <row r="1017" ht="15.75" customHeight="1">
      <c r="B1017" s="239"/>
      <c r="C1017" s="239"/>
      <c r="D1017" s="239"/>
      <c r="E1017" s="239"/>
      <c r="F1017" s="239"/>
      <c r="G1017" s="239"/>
      <c r="H1017" s="239"/>
    </row>
    <row r="1018" ht="15.75" customHeight="1">
      <c r="B1018" s="239"/>
      <c r="C1018" s="239"/>
      <c r="D1018" s="239"/>
      <c r="E1018" s="239"/>
      <c r="F1018" s="239"/>
      <c r="G1018" s="239"/>
      <c r="H1018" s="239"/>
    </row>
    <row r="1019" ht="15.75" customHeight="1">
      <c r="B1019" s="239"/>
      <c r="C1019" s="239"/>
      <c r="D1019" s="239"/>
      <c r="E1019" s="239"/>
      <c r="F1019" s="239"/>
      <c r="G1019" s="239"/>
      <c r="H1019" s="239"/>
    </row>
    <row r="1020" ht="15.75" customHeight="1">
      <c r="B1020" s="239"/>
      <c r="C1020" s="239"/>
      <c r="D1020" s="239"/>
      <c r="E1020" s="239"/>
      <c r="F1020" s="239"/>
      <c r="G1020" s="239"/>
      <c r="H1020" s="239"/>
    </row>
    <row r="1021" ht="15.75" customHeight="1">
      <c r="B1021" s="239"/>
      <c r="C1021" s="239"/>
      <c r="D1021" s="239"/>
      <c r="E1021" s="239"/>
      <c r="F1021" s="239"/>
      <c r="G1021" s="239"/>
      <c r="H1021" s="239"/>
    </row>
    <row r="1022" ht="15.75" customHeight="1">
      <c r="B1022" s="239"/>
      <c r="C1022" s="239"/>
      <c r="D1022" s="239"/>
      <c r="E1022" s="239"/>
      <c r="F1022" s="239"/>
      <c r="G1022" s="239"/>
      <c r="H1022" s="239"/>
    </row>
    <row r="1023" ht="15.75" customHeight="1">
      <c r="B1023" s="239"/>
      <c r="C1023" s="239"/>
      <c r="D1023" s="239"/>
      <c r="E1023" s="239"/>
      <c r="F1023" s="239"/>
      <c r="G1023" s="239"/>
      <c r="H1023" s="239"/>
    </row>
    <row r="1024" ht="15.75" customHeight="1">
      <c r="B1024" s="239"/>
      <c r="C1024" s="239"/>
      <c r="D1024" s="239"/>
      <c r="E1024" s="239"/>
      <c r="F1024" s="239"/>
      <c r="G1024" s="239"/>
      <c r="H1024" s="239"/>
    </row>
    <row r="1025" ht="15.75" customHeight="1">
      <c r="B1025" s="239"/>
      <c r="C1025" s="239"/>
      <c r="D1025" s="239"/>
      <c r="E1025" s="239"/>
      <c r="F1025" s="239"/>
      <c r="G1025" s="239"/>
      <c r="H1025" s="239"/>
    </row>
    <row r="1026" ht="15.75" customHeight="1">
      <c r="B1026" s="239"/>
      <c r="C1026" s="239"/>
      <c r="D1026" s="239"/>
      <c r="E1026" s="239"/>
      <c r="F1026" s="239"/>
      <c r="G1026" s="239"/>
      <c r="H1026" s="239"/>
    </row>
    <row r="1027" ht="15.75" customHeight="1">
      <c r="B1027" s="239"/>
      <c r="C1027" s="239"/>
      <c r="D1027" s="239"/>
      <c r="E1027" s="239"/>
      <c r="F1027" s="239"/>
      <c r="G1027" s="239"/>
      <c r="H1027" s="239"/>
    </row>
    <row r="1028" ht="15.75" customHeight="1">
      <c r="B1028" s="239"/>
      <c r="C1028" s="239"/>
      <c r="D1028" s="239"/>
      <c r="E1028" s="239"/>
      <c r="F1028" s="239"/>
      <c r="G1028" s="239"/>
      <c r="H1028" s="239"/>
    </row>
    <row r="1029" ht="15.75" customHeight="1">
      <c r="B1029" s="239"/>
      <c r="C1029" s="239"/>
      <c r="D1029" s="239"/>
      <c r="E1029" s="239"/>
      <c r="F1029" s="239"/>
      <c r="G1029" s="239"/>
      <c r="H1029" s="239"/>
    </row>
    <row r="1030" ht="15.75" customHeight="1">
      <c r="B1030" s="239"/>
      <c r="C1030" s="239"/>
      <c r="D1030" s="239"/>
      <c r="E1030" s="239"/>
      <c r="F1030" s="239"/>
      <c r="G1030" s="239"/>
      <c r="H1030" s="239"/>
    </row>
    <row r="1031" ht="15.75" customHeight="1">
      <c r="B1031" s="239"/>
      <c r="C1031" s="239"/>
      <c r="D1031" s="239"/>
      <c r="E1031" s="239"/>
      <c r="F1031" s="239"/>
      <c r="G1031" s="239"/>
      <c r="H1031" s="239"/>
    </row>
    <row r="1032" ht="15.75" customHeight="1">
      <c r="B1032" s="239"/>
      <c r="C1032" s="239"/>
      <c r="D1032" s="239"/>
      <c r="E1032" s="239"/>
      <c r="F1032" s="239"/>
      <c r="G1032" s="239"/>
      <c r="H1032" s="239"/>
    </row>
    <row r="1033" ht="15.75" customHeight="1">
      <c r="B1033" s="239"/>
      <c r="C1033" s="239"/>
      <c r="D1033" s="239"/>
      <c r="E1033" s="239"/>
      <c r="F1033" s="239"/>
      <c r="G1033" s="239"/>
      <c r="H1033" s="239"/>
    </row>
    <row r="1034" ht="15.75" customHeight="1">
      <c r="B1034" s="239"/>
      <c r="C1034" s="239"/>
      <c r="D1034" s="239"/>
      <c r="E1034" s="239"/>
      <c r="F1034" s="239"/>
      <c r="G1034" s="239"/>
      <c r="H1034" s="239"/>
    </row>
    <row r="1035" ht="15.75" customHeight="1">
      <c r="B1035" s="239"/>
      <c r="C1035" s="239"/>
      <c r="D1035" s="239"/>
      <c r="E1035" s="239"/>
      <c r="F1035" s="239"/>
      <c r="G1035" s="239"/>
      <c r="H1035" s="239"/>
    </row>
    <row r="1036" ht="15.75" customHeight="1">
      <c r="B1036" s="239"/>
      <c r="C1036" s="239"/>
      <c r="D1036" s="239"/>
      <c r="E1036" s="239"/>
      <c r="F1036" s="239"/>
      <c r="G1036" s="239"/>
      <c r="H1036" s="239"/>
    </row>
    <row r="1037" ht="15.75" customHeight="1">
      <c r="B1037" s="239"/>
      <c r="C1037" s="239"/>
      <c r="D1037" s="239"/>
      <c r="E1037" s="239"/>
      <c r="F1037" s="239"/>
      <c r="G1037" s="239"/>
      <c r="H1037" s="239"/>
    </row>
    <row r="1038" ht="15.75" customHeight="1">
      <c r="B1038" s="239"/>
      <c r="C1038" s="239"/>
      <c r="D1038" s="239"/>
      <c r="E1038" s="239"/>
      <c r="F1038" s="239"/>
      <c r="G1038" s="239"/>
      <c r="H1038" s="239"/>
    </row>
    <row r="1039" ht="15.75" customHeight="1">
      <c r="B1039" s="239"/>
      <c r="C1039" s="239"/>
      <c r="D1039" s="239"/>
      <c r="E1039" s="239"/>
      <c r="F1039" s="239"/>
      <c r="G1039" s="239"/>
      <c r="H1039" s="239"/>
    </row>
    <row r="1040" ht="15.75" customHeight="1">
      <c r="B1040" s="239"/>
      <c r="C1040" s="239"/>
      <c r="D1040" s="239"/>
      <c r="E1040" s="239"/>
      <c r="F1040" s="239"/>
      <c r="G1040" s="239"/>
      <c r="H1040" s="239"/>
    </row>
    <row r="1041" ht="15.75" customHeight="1">
      <c r="B1041" s="239"/>
      <c r="C1041" s="239"/>
      <c r="D1041" s="239"/>
      <c r="E1041" s="239"/>
      <c r="F1041" s="239"/>
      <c r="G1041" s="239"/>
      <c r="H1041" s="239"/>
    </row>
    <row r="1042" ht="15.75" customHeight="1">
      <c r="B1042" s="239"/>
      <c r="C1042" s="239"/>
      <c r="D1042" s="239"/>
      <c r="E1042" s="239"/>
      <c r="F1042" s="239"/>
      <c r="G1042" s="239"/>
      <c r="H1042" s="239"/>
    </row>
    <row r="1043" ht="15.75" customHeight="1">
      <c r="B1043" s="239"/>
      <c r="C1043" s="239"/>
      <c r="D1043" s="239"/>
      <c r="E1043" s="239"/>
      <c r="F1043" s="239"/>
      <c r="G1043" s="239"/>
      <c r="H1043" s="239"/>
    </row>
    <row r="1044" ht="15.75" customHeight="1">
      <c r="B1044" s="239"/>
      <c r="C1044" s="239"/>
      <c r="D1044" s="239"/>
      <c r="E1044" s="239"/>
      <c r="F1044" s="239"/>
      <c r="G1044" s="239"/>
      <c r="H1044" s="239"/>
    </row>
    <row r="1045" ht="15.75" customHeight="1">
      <c r="B1045" s="239"/>
      <c r="C1045" s="239"/>
      <c r="D1045" s="239"/>
      <c r="E1045" s="239"/>
      <c r="F1045" s="239"/>
      <c r="G1045" s="239"/>
      <c r="H1045" s="239"/>
    </row>
    <row r="1046" ht="15.75" customHeight="1">
      <c r="B1046" s="239"/>
      <c r="C1046" s="239"/>
      <c r="D1046" s="239"/>
      <c r="E1046" s="239"/>
      <c r="F1046" s="239"/>
      <c r="G1046" s="239"/>
      <c r="H1046" s="239"/>
    </row>
    <row r="1047" ht="15.75" customHeight="1">
      <c r="B1047" s="239"/>
      <c r="C1047" s="239"/>
      <c r="D1047" s="239"/>
      <c r="E1047" s="239"/>
      <c r="F1047" s="239"/>
      <c r="G1047" s="239"/>
      <c r="H1047" s="239"/>
    </row>
    <row r="1048" ht="15.75" customHeight="1">
      <c r="B1048" s="239"/>
      <c r="C1048" s="239"/>
      <c r="D1048" s="239"/>
      <c r="E1048" s="239"/>
      <c r="F1048" s="239"/>
      <c r="G1048" s="239"/>
      <c r="H1048" s="239"/>
    </row>
    <row r="1049" ht="15.75" customHeight="1">
      <c r="B1049" s="239"/>
      <c r="C1049" s="239"/>
      <c r="D1049" s="239"/>
      <c r="E1049" s="239"/>
      <c r="F1049" s="239"/>
      <c r="G1049" s="239"/>
      <c r="H1049" s="239"/>
    </row>
    <row r="1050" ht="15.75" customHeight="1">
      <c r="B1050" s="239"/>
      <c r="C1050" s="239"/>
      <c r="D1050" s="239"/>
      <c r="E1050" s="239"/>
      <c r="F1050" s="239"/>
      <c r="G1050" s="239"/>
      <c r="H1050" s="239"/>
    </row>
    <row r="1051" ht="15.75" customHeight="1">
      <c r="B1051" s="239"/>
      <c r="C1051" s="239"/>
      <c r="D1051" s="239"/>
      <c r="E1051" s="239"/>
      <c r="F1051" s="239"/>
      <c r="G1051" s="239"/>
      <c r="H1051" s="239"/>
    </row>
    <row r="1052" ht="15.75" customHeight="1">
      <c r="B1052" s="239"/>
      <c r="C1052" s="239"/>
      <c r="D1052" s="239"/>
      <c r="E1052" s="239"/>
      <c r="F1052" s="239"/>
      <c r="G1052" s="239"/>
      <c r="H1052" s="239"/>
    </row>
    <row r="1053" ht="15.75" customHeight="1">
      <c r="B1053" s="239"/>
      <c r="C1053" s="239"/>
      <c r="D1053" s="239"/>
      <c r="E1053" s="239"/>
      <c r="F1053" s="239"/>
      <c r="G1053" s="239"/>
      <c r="H1053" s="239"/>
    </row>
    <row r="1054" ht="15.75" customHeight="1">
      <c r="B1054" s="239"/>
      <c r="C1054" s="239"/>
      <c r="D1054" s="239"/>
      <c r="E1054" s="239"/>
      <c r="F1054" s="239"/>
      <c r="G1054" s="239"/>
      <c r="H1054" s="239"/>
    </row>
    <row r="1055" ht="15.75" customHeight="1">
      <c r="B1055" s="239"/>
      <c r="C1055" s="239"/>
      <c r="D1055" s="239"/>
      <c r="E1055" s="239"/>
      <c r="F1055" s="239"/>
      <c r="G1055" s="239"/>
      <c r="H1055" s="239"/>
    </row>
    <row r="1056" ht="15.75" customHeight="1">
      <c r="B1056" s="239"/>
      <c r="C1056" s="239"/>
      <c r="D1056" s="239"/>
      <c r="E1056" s="239"/>
      <c r="F1056" s="239"/>
      <c r="G1056" s="239"/>
      <c r="H1056" s="239"/>
    </row>
    <row r="1057" ht="15.75" customHeight="1">
      <c r="B1057" s="239"/>
      <c r="C1057" s="239"/>
      <c r="D1057" s="239"/>
      <c r="E1057" s="239"/>
      <c r="F1057" s="239"/>
      <c r="G1057" s="239"/>
      <c r="H1057" s="239"/>
    </row>
    <row r="1058" ht="15.75" customHeight="1">
      <c r="B1058" s="239"/>
      <c r="C1058" s="239"/>
      <c r="D1058" s="239"/>
      <c r="E1058" s="239"/>
      <c r="F1058" s="239"/>
      <c r="G1058" s="239"/>
      <c r="H1058" s="239"/>
    </row>
    <row r="1059" ht="15.75" customHeight="1">
      <c r="B1059" s="239"/>
      <c r="C1059" s="239"/>
      <c r="D1059" s="239"/>
      <c r="E1059" s="239"/>
      <c r="F1059" s="239"/>
      <c r="G1059" s="239"/>
      <c r="H1059" s="239"/>
    </row>
    <row r="1060" ht="15.75" customHeight="1">
      <c r="B1060" s="239"/>
      <c r="C1060" s="239"/>
      <c r="D1060" s="239"/>
      <c r="E1060" s="239"/>
      <c r="F1060" s="239"/>
      <c r="G1060" s="239"/>
      <c r="H1060" s="239"/>
    </row>
    <row r="1061" ht="15.75" customHeight="1">
      <c r="B1061" s="239"/>
      <c r="C1061" s="239"/>
      <c r="D1061" s="239"/>
      <c r="E1061" s="239"/>
      <c r="F1061" s="239"/>
      <c r="G1061" s="239"/>
      <c r="H1061" s="239"/>
    </row>
    <row r="1062" ht="15.75" customHeight="1">
      <c r="B1062" s="239"/>
      <c r="C1062" s="239"/>
      <c r="D1062" s="239"/>
      <c r="E1062" s="239"/>
      <c r="F1062" s="239"/>
      <c r="G1062" s="239"/>
      <c r="H1062" s="239"/>
    </row>
    <row r="1063" ht="15.75" customHeight="1">
      <c r="B1063" s="239"/>
      <c r="C1063" s="239"/>
      <c r="D1063" s="239"/>
      <c r="E1063" s="239"/>
      <c r="F1063" s="239"/>
      <c r="G1063" s="239"/>
      <c r="H1063" s="239"/>
    </row>
    <row r="1064" ht="15.75" customHeight="1">
      <c r="B1064" s="239"/>
      <c r="C1064" s="239"/>
      <c r="D1064" s="239"/>
      <c r="E1064" s="239"/>
      <c r="F1064" s="239"/>
      <c r="G1064" s="239"/>
      <c r="H1064" s="239"/>
    </row>
    <row r="1065" ht="15.75" customHeight="1">
      <c r="B1065" s="239"/>
      <c r="C1065" s="239"/>
      <c r="D1065" s="239"/>
      <c r="E1065" s="239"/>
      <c r="F1065" s="239"/>
      <c r="G1065" s="239"/>
      <c r="H1065" s="239"/>
    </row>
    <row r="1066" ht="15.75" customHeight="1">
      <c r="B1066" s="239"/>
      <c r="C1066" s="239"/>
      <c r="D1066" s="239"/>
      <c r="E1066" s="239"/>
      <c r="F1066" s="239"/>
      <c r="G1066" s="239"/>
      <c r="H1066" s="239"/>
    </row>
    <row r="1067" ht="15.75" customHeight="1">
      <c r="B1067" s="239"/>
      <c r="C1067" s="239"/>
      <c r="D1067" s="239"/>
      <c r="E1067" s="239"/>
      <c r="F1067" s="239"/>
      <c r="G1067" s="239"/>
      <c r="H1067" s="239"/>
    </row>
    <row r="1068" ht="15.75" customHeight="1">
      <c r="B1068" s="239"/>
      <c r="C1068" s="239"/>
      <c r="D1068" s="239"/>
      <c r="E1068" s="239"/>
      <c r="F1068" s="239"/>
      <c r="G1068" s="239"/>
      <c r="H1068" s="239"/>
    </row>
    <row r="1069" ht="15.75" customHeight="1">
      <c r="B1069" s="239"/>
      <c r="C1069" s="239"/>
      <c r="D1069" s="239"/>
      <c r="E1069" s="239"/>
      <c r="F1069" s="239"/>
      <c r="G1069" s="239"/>
      <c r="H1069" s="239"/>
    </row>
    <row r="1070" ht="15.75" customHeight="1">
      <c r="B1070" s="239"/>
      <c r="C1070" s="239"/>
      <c r="D1070" s="239"/>
      <c r="E1070" s="239"/>
      <c r="F1070" s="239"/>
      <c r="G1070" s="239"/>
      <c r="H1070" s="239"/>
    </row>
    <row r="1071" ht="15.75" customHeight="1">
      <c r="B1071" s="239"/>
      <c r="C1071" s="239"/>
      <c r="D1071" s="239"/>
      <c r="E1071" s="239"/>
      <c r="F1071" s="239"/>
      <c r="G1071" s="239"/>
      <c r="H1071" s="239"/>
    </row>
    <row r="1072" ht="15.75" customHeight="1">
      <c r="B1072" s="239"/>
      <c r="C1072" s="239"/>
      <c r="D1072" s="239"/>
      <c r="E1072" s="239"/>
      <c r="F1072" s="239"/>
      <c r="G1072" s="239"/>
      <c r="H1072" s="239"/>
    </row>
    <row r="1073" ht="15.75" customHeight="1">
      <c r="B1073" s="239"/>
      <c r="C1073" s="239"/>
      <c r="D1073" s="239"/>
      <c r="E1073" s="239"/>
      <c r="F1073" s="239"/>
      <c r="G1073" s="239"/>
      <c r="H1073" s="239"/>
    </row>
    <row r="1074" ht="15.75" customHeight="1">
      <c r="B1074" s="239"/>
      <c r="C1074" s="239"/>
      <c r="D1074" s="239"/>
      <c r="E1074" s="239"/>
      <c r="F1074" s="239"/>
      <c r="G1074" s="239"/>
      <c r="H1074" s="239"/>
    </row>
    <row r="1075" ht="15.75" customHeight="1">
      <c r="B1075" s="239"/>
      <c r="C1075" s="239"/>
      <c r="D1075" s="239"/>
      <c r="E1075" s="239"/>
      <c r="F1075" s="239"/>
      <c r="G1075" s="239"/>
      <c r="H1075" s="239"/>
    </row>
    <row r="1076" ht="15.75" customHeight="1">
      <c r="B1076" s="239"/>
      <c r="C1076" s="239"/>
      <c r="D1076" s="239"/>
      <c r="E1076" s="239"/>
      <c r="F1076" s="239"/>
      <c r="G1076" s="239"/>
      <c r="H1076" s="239"/>
    </row>
    <row r="1077" ht="15.75" customHeight="1">
      <c r="B1077" s="239"/>
      <c r="C1077" s="239"/>
      <c r="D1077" s="239"/>
      <c r="E1077" s="239"/>
      <c r="F1077" s="239"/>
      <c r="G1077" s="239"/>
      <c r="H1077" s="239"/>
    </row>
    <row r="1078" ht="15.75" customHeight="1">
      <c r="B1078" s="239"/>
      <c r="C1078" s="239"/>
      <c r="D1078" s="239"/>
      <c r="E1078" s="239"/>
      <c r="F1078" s="239"/>
      <c r="G1078" s="239"/>
      <c r="H1078" s="239"/>
    </row>
    <row r="1079" ht="15.75" customHeight="1">
      <c r="B1079" s="239"/>
      <c r="C1079" s="239"/>
      <c r="D1079" s="239"/>
      <c r="E1079" s="239"/>
      <c r="F1079" s="239"/>
      <c r="G1079" s="239"/>
      <c r="H1079" s="239"/>
    </row>
    <row r="1080" ht="15.75" customHeight="1">
      <c r="B1080" s="239"/>
      <c r="C1080" s="239"/>
      <c r="D1080" s="239"/>
      <c r="E1080" s="239"/>
      <c r="F1080" s="239"/>
      <c r="G1080" s="239"/>
      <c r="H1080" s="239"/>
    </row>
    <row r="1081" ht="15.75" customHeight="1">
      <c r="B1081" s="239"/>
      <c r="C1081" s="239"/>
      <c r="D1081" s="239"/>
      <c r="E1081" s="239"/>
      <c r="F1081" s="239"/>
      <c r="G1081" s="239"/>
      <c r="H1081" s="239"/>
    </row>
  </sheetData>
  <mergeCells count="14">
    <mergeCell ref="F3:F4"/>
    <mergeCell ref="G3:G4"/>
    <mergeCell ref="H3:H4"/>
    <mergeCell ref="I3:I4"/>
    <mergeCell ref="A88:J88"/>
    <mergeCell ref="J3:J4"/>
    <mergeCell ref="K3:K4"/>
    <mergeCell ref="A1:K1"/>
    <mergeCell ref="A2:K2"/>
    <mergeCell ref="A3:A4"/>
    <mergeCell ref="B3:B4"/>
    <mergeCell ref="C3:C4"/>
    <mergeCell ref="D3:D4"/>
    <mergeCell ref="E3:E4"/>
  </mergeCells>
  <printOptions/>
  <pageMargins bottom="1.2515625" footer="0.0" header="0.0" left="0.511811024" right="0.511811024" top="1.6316666666666666"/>
  <pageSetup paperSize="9" scale="81" orientation="portrait"/>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EABAB"/>
    <pageSetUpPr/>
  </sheetPr>
  <sheetViews>
    <sheetView workbookViewId="0"/>
  </sheetViews>
  <sheetFormatPr customHeight="1" defaultColWidth="12.63" defaultRowHeight="15.0"/>
  <cols>
    <col customWidth="1" min="1" max="1" width="46.88"/>
    <col customWidth="1" min="2" max="2" width="26.63"/>
    <col customWidth="1" min="3" max="3" width="24.75"/>
    <col customWidth="1" min="4" max="4" width="21.88"/>
    <col customWidth="1" min="5" max="7" width="12.0"/>
  </cols>
  <sheetData>
    <row r="1" ht="32.25" customHeight="1">
      <c r="A1" s="219" t="s">
        <v>25</v>
      </c>
      <c r="E1" s="220"/>
      <c r="F1" s="220"/>
      <c r="G1" s="220"/>
    </row>
    <row r="2" ht="21.75" customHeight="1">
      <c r="A2" s="240" t="s">
        <v>372</v>
      </c>
      <c r="B2" s="14"/>
      <c r="C2" s="14"/>
      <c r="D2" s="15"/>
      <c r="E2" s="220"/>
      <c r="F2" s="220"/>
      <c r="G2" s="220"/>
    </row>
    <row r="3" ht="15.0" customHeight="1">
      <c r="A3" s="241" t="s">
        <v>269</v>
      </c>
      <c r="B3" s="242" t="s">
        <v>373</v>
      </c>
      <c r="C3" s="242" t="s">
        <v>374</v>
      </c>
      <c r="D3" s="242" t="s">
        <v>375</v>
      </c>
      <c r="E3" s="220"/>
      <c r="F3" s="220"/>
      <c r="G3" s="220"/>
    </row>
    <row r="4" ht="12.75" customHeight="1">
      <c r="A4" s="79"/>
      <c r="B4" s="79"/>
      <c r="C4" s="79"/>
      <c r="D4" s="79"/>
      <c r="E4" s="220"/>
      <c r="F4" s="220"/>
      <c r="G4" s="220"/>
    </row>
    <row r="5" ht="138.75" customHeight="1">
      <c r="A5" s="7" t="s">
        <v>288</v>
      </c>
      <c r="B5" s="252" t="s">
        <v>376</v>
      </c>
      <c r="C5" s="252" t="s">
        <v>377</v>
      </c>
      <c r="D5" s="252" t="s">
        <v>378</v>
      </c>
      <c r="E5" s="220"/>
      <c r="F5" s="220"/>
      <c r="G5" s="220"/>
    </row>
    <row r="6" ht="15.75" customHeight="1">
      <c r="A6" s="7" t="s">
        <v>379</v>
      </c>
      <c r="B6" s="252" t="s">
        <v>380</v>
      </c>
      <c r="C6" s="253" t="s">
        <v>381</v>
      </c>
      <c r="D6" s="253" t="s">
        <v>382</v>
      </c>
      <c r="E6" s="220"/>
      <c r="F6" s="220"/>
      <c r="G6" s="220"/>
    </row>
    <row r="7" ht="15.75" customHeight="1">
      <c r="A7" s="7" t="s">
        <v>290</v>
      </c>
      <c r="B7" s="253" t="s">
        <v>381</v>
      </c>
      <c r="C7" s="253" t="s">
        <v>383</v>
      </c>
      <c r="D7" s="253" t="s">
        <v>382</v>
      </c>
      <c r="E7" s="220"/>
      <c r="F7" s="220"/>
      <c r="G7" s="220"/>
    </row>
    <row r="8" ht="15.75" customHeight="1">
      <c r="A8" s="7" t="s">
        <v>291</v>
      </c>
      <c r="B8" s="252" t="s">
        <v>384</v>
      </c>
      <c r="C8" s="253" t="s">
        <v>385</v>
      </c>
      <c r="D8" s="253" t="s">
        <v>382</v>
      </c>
      <c r="E8" s="220"/>
      <c r="F8" s="220"/>
      <c r="G8" s="220"/>
    </row>
    <row r="9" ht="13.5" customHeight="1">
      <c r="A9" s="7" t="s">
        <v>292</v>
      </c>
      <c r="B9" s="253" t="s">
        <v>381</v>
      </c>
      <c r="C9" s="252" t="s">
        <v>386</v>
      </c>
      <c r="D9" s="253" t="s">
        <v>383</v>
      </c>
      <c r="E9" s="220"/>
      <c r="F9" s="220"/>
      <c r="G9" s="220"/>
    </row>
    <row r="10" ht="15.0" customHeight="1">
      <c r="A10" s="7" t="s">
        <v>293</v>
      </c>
      <c r="B10" s="253" t="s">
        <v>385</v>
      </c>
      <c r="C10" s="253" t="s">
        <v>381</v>
      </c>
      <c r="D10" s="252" t="s">
        <v>387</v>
      </c>
      <c r="E10" s="220"/>
      <c r="F10" s="220"/>
      <c r="G10" s="220"/>
    </row>
    <row r="11" ht="15.0" customHeight="1">
      <c r="A11" s="7" t="s">
        <v>294</v>
      </c>
      <c r="B11" s="252" t="s">
        <v>388</v>
      </c>
      <c r="C11" s="252" t="s">
        <v>389</v>
      </c>
      <c r="D11" s="252" t="s">
        <v>390</v>
      </c>
      <c r="E11" s="220"/>
      <c r="F11" s="220"/>
      <c r="G11" s="220"/>
    </row>
    <row r="12" ht="15.0" customHeight="1">
      <c r="A12" s="7" t="s">
        <v>295</v>
      </c>
      <c r="B12" s="252" t="s">
        <v>391</v>
      </c>
      <c r="C12" s="252" t="s">
        <v>392</v>
      </c>
      <c r="D12" s="252" t="s">
        <v>393</v>
      </c>
      <c r="E12" s="220"/>
      <c r="F12" s="220"/>
      <c r="G12" s="220"/>
    </row>
    <row r="13" ht="15.0" customHeight="1">
      <c r="A13" s="7" t="s">
        <v>296</v>
      </c>
      <c r="B13" s="252" t="s">
        <v>394</v>
      </c>
      <c r="C13" s="254" t="s">
        <v>395</v>
      </c>
      <c r="D13" s="252" t="s">
        <v>396</v>
      </c>
      <c r="E13" s="220"/>
      <c r="F13" s="220"/>
      <c r="G13" s="220"/>
    </row>
    <row r="14" ht="13.5" customHeight="1">
      <c r="A14" s="7" t="s">
        <v>297</v>
      </c>
      <c r="B14" s="253" t="s">
        <v>383</v>
      </c>
      <c r="C14" s="253" t="s">
        <v>382</v>
      </c>
      <c r="D14" s="252" t="s">
        <v>397</v>
      </c>
      <c r="E14" s="220"/>
      <c r="F14" s="220"/>
      <c r="G14" s="220"/>
    </row>
    <row r="15" ht="13.5" customHeight="1">
      <c r="A15" s="7" t="s">
        <v>298</v>
      </c>
      <c r="B15" s="252" t="s">
        <v>398</v>
      </c>
      <c r="C15" s="253" t="s">
        <v>382</v>
      </c>
      <c r="D15" s="253" t="s">
        <v>383</v>
      </c>
      <c r="E15" s="220"/>
      <c r="F15" s="220"/>
      <c r="G15" s="220"/>
    </row>
    <row r="16" ht="15.75" customHeight="1">
      <c r="A16" s="7" t="s">
        <v>299</v>
      </c>
      <c r="B16" s="253" t="s">
        <v>383</v>
      </c>
      <c r="C16" s="252" t="s">
        <v>399</v>
      </c>
      <c r="D16" s="252" t="s">
        <v>400</v>
      </c>
      <c r="E16" s="220"/>
      <c r="F16" s="220"/>
      <c r="G16" s="220"/>
    </row>
    <row r="17" ht="13.5" customHeight="1">
      <c r="A17" s="7" t="s">
        <v>300</v>
      </c>
      <c r="B17" s="252" t="s">
        <v>401</v>
      </c>
      <c r="C17" s="252" t="s">
        <v>402</v>
      </c>
      <c r="D17" s="253" t="s">
        <v>383</v>
      </c>
      <c r="E17" s="220"/>
      <c r="F17" s="220"/>
      <c r="G17" s="220"/>
    </row>
    <row r="18" ht="15.0" customHeight="1">
      <c r="A18" s="7" t="s">
        <v>301</v>
      </c>
      <c r="B18" s="252" t="s">
        <v>403</v>
      </c>
      <c r="C18" s="252" t="s">
        <v>404</v>
      </c>
      <c r="D18" s="252" t="s">
        <v>405</v>
      </c>
      <c r="E18" s="220"/>
      <c r="F18" s="220"/>
      <c r="G18" s="220"/>
    </row>
    <row r="19" ht="14.25" customHeight="1">
      <c r="A19" s="7" t="s">
        <v>302</v>
      </c>
      <c r="B19" s="253" t="s">
        <v>382</v>
      </c>
      <c r="C19" s="252" t="s">
        <v>406</v>
      </c>
      <c r="D19" s="253" t="s">
        <v>381</v>
      </c>
      <c r="E19" s="220"/>
      <c r="F19" s="220"/>
      <c r="G19" s="220"/>
    </row>
    <row r="20" ht="14.25" customHeight="1">
      <c r="A20" s="7" t="s">
        <v>303</v>
      </c>
      <c r="B20" s="253" t="s">
        <v>385</v>
      </c>
      <c r="C20" s="252" t="s">
        <v>407</v>
      </c>
      <c r="D20" s="253" t="s">
        <v>382</v>
      </c>
      <c r="E20" s="220"/>
      <c r="F20" s="220"/>
      <c r="G20" s="220"/>
    </row>
    <row r="21" ht="14.25" customHeight="1">
      <c r="A21" s="7" t="s">
        <v>304</v>
      </c>
      <c r="B21" s="253" t="s">
        <v>385</v>
      </c>
      <c r="C21" s="253" t="s">
        <v>382</v>
      </c>
      <c r="D21" s="253" t="s">
        <v>383</v>
      </c>
      <c r="E21" s="220"/>
      <c r="F21" s="220"/>
      <c r="G21" s="220"/>
    </row>
    <row r="22" ht="15.75" customHeight="1">
      <c r="A22" s="7" t="s">
        <v>305</v>
      </c>
      <c r="B22" s="252" t="s">
        <v>408</v>
      </c>
      <c r="C22" s="252" t="s">
        <v>409</v>
      </c>
      <c r="D22" s="252" t="s">
        <v>410</v>
      </c>
      <c r="E22" s="220"/>
      <c r="F22" s="220"/>
      <c r="G22" s="220"/>
    </row>
    <row r="23" ht="15.0" customHeight="1">
      <c r="A23" s="7" t="s">
        <v>306</v>
      </c>
      <c r="B23" s="252" t="s">
        <v>411</v>
      </c>
      <c r="C23" s="252" t="s">
        <v>412</v>
      </c>
      <c r="D23" s="252" t="s">
        <v>413</v>
      </c>
      <c r="E23" s="220"/>
      <c r="F23" s="220"/>
      <c r="G23" s="220"/>
    </row>
    <row r="24" ht="15.0" customHeight="1">
      <c r="A24" s="7" t="s">
        <v>307</v>
      </c>
      <c r="B24" s="253" t="s">
        <v>385</v>
      </c>
      <c r="C24" s="253" t="s">
        <v>381</v>
      </c>
      <c r="D24" s="253" t="s">
        <v>383</v>
      </c>
      <c r="E24" s="220"/>
      <c r="F24" s="220"/>
      <c r="G24" s="220"/>
    </row>
    <row r="25" ht="15.0" customHeight="1">
      <c r="A25" s="7" t="s">
        <v>308</v>
      </c>
      <c r="B25" s="253" t="s">
        <v>382</v>
      </c>
      <c r="C25" s="253" t="s">
        <v>381</v>
      </c>
      <c r="D25" s="253" t="s">
        <v>383</v>
      </c>
      <c r="E25" s="220"/>
      <c r="F25" s="220"/>
      <c r="G25" s="220"/>
    </row>
    <row r="26" ht="15.0" customHeight="1">
      <c r="A26" s="7" t="s">
        <v>309</v>
      </c>
      <c r="B26" s="253" t="s">
        <v>382</v>
      </c>
      <c r="C26" s="253" t="s">
        <v>381</v>
      </c>
      <c r="D26" s="253" t="s">
        <v>383</v>
      </c>
      <c r="E26" s="220"/>
      <c r="F26" s="220"/>
      <c r="G26" s="220"/>
    </row>
    <row r="27" ht="15.0" customHeight="1">
      <c r="A27" s="7" t="s">
        <v>310</v>
      </c>
      <c r="B27" s="252" t="s">
        <v>414</v>
      </c>
      <c r="C27" s="253" t="s">
        <v>385</v>
      </c>
      <c r="D27" s="252" t="s">
        <v>415</v>
      </c>
      <c r="E27" s="220"/>
      <c r="F27" s="220"/>
      <c r="G27" s="220"/>
    </row>
    <row r="28" ht="14.25" customHeight="1">
      <c r="A28" s="7" t="s">
        <v>311</v>
      </c>
      <c r="B28" s="252" t="s">
        <v>416</v>
      </c>
      <c r="C28" s="252" t="s">
        <v>417</v>
      </c>
      <c r="D28" s="252" t="s">
        <v>418</v>
      </c>
      <c r="E28" s="220"/>
      <c r="F28" s="220"/>
      <c r="G28" s="220"/>
    </row>
    <row r="29" ht="14.25" customHeight="1">
      <c r="A29" s="7" t="s">
        <v>312</v>
      </c>
      <c r="B29" s="252" t="s">
        <v>419</v>
      </c>
      <c r="C29" s="252" t="s">
        <v>420</v>
      </c>
      <c r="D29" s="252" t="s">
        <v>421</v>
      </c>
      <c r="E29" s="220"/>
      <c r="F29" s="220"/>
      <c r="G29" s="220"/>
    </row>
    <row r="30" ht="14.25" customHeight="1">
      <c r="A30" s="7" t="s">
        <v>313</v>
      </c>
      <c r="B30" s="252" t="s">
        <v>422</v>
      </c>
      <c r="C30" s="252" t="s">
        <v>423</v>
      </c>
      <c r="D30" s="252" t="s">
        <v>424</v>
      </c>
      <c r="E30" s="220"/>
      <c r="F30" s="220"/>
      <c r="G30" s="220"/>
    </row>
    <row r="31" ht="14.25" customHeight="1">
      <c r="A31" s="7" t="s">
        <v>314</v>
      </c>
      <c r="B31" s="252" t="s">
        <v>425</v>
      </c>
      <c r="C31" s="252" t="s">
        <v>426</v>
      </c>
      <c r="D31" s="252" t="s">
        <v>427</v>
      </c>
      <c r="E31" s="220"/>
      <c r="F31" s="220"/>
      <c r="G31" s="220"/>
    </row>
    <row r="32" ht="14.25" customHeight="1">
      <c r="A32" s="7" t="s">
        <v>315</v>
      </c>
      <c r="B32" s="252" t="s">
        <v>428</v>
      </c>
      <c r="C32" s="253" t="s">
        <v>382</v>
      </c>
      <c r="D32" s="252" t="s">
        <v>429</v>
      </c>
      <c r="E32" s="220"/>
      <c r="F32" s="220"/>
      <c r="G32" s="220"/>
    </row>
    <row r="33" ht="14.25" customHeight="1">
      <c r="A33" s="7" t="s">
        <v>316</v>
      </c>
      <c r="B33" s="252" t="s">
        <v>430</v>
      </c>
      <c r="C33" s="252" t="s">
        <v>431</v>
      </c>
      <c r="D33" s="253" t="s">
        <v>382</v>
      </c>
      <c r="E33" s="220"/>
      <c r="F33" s="220"/>
      <c r="G33" s="220"/>
    </row>
    <row r="34" ht="14.25" customHeight="1">
      <c r="A34" s="7" t="s">
        <v>317</v>
      </c>
      <c r="B34" s="252" t="s">
        <v>432</v>
      </c>
      <c r="C34" s="252" t="s">
        <v>433</v>
      </c>
      <c r="D34" s="253" t="s">
        <v>382</v>
      </c>
      <c r="E34" s="220"/>
      <c r="F34" s="220"/>
      <c r="G34" s="220"/>
    </row>
    <row r="35" ht="14.25" customHeight="1">
      <c r="A35" s="7" t="s">
        <v>318</v>
      </c>
      <c r="B35" s="252" t="s">
        <v>434</v>
      </c>
      <c r="C35" s="252" t="s">
        <v>435</v>
      </c>
      <c r="D35" s="252" t="s">
        <v>436</v>
      </c>
      <c r="E35" s="220"/>
      <c r="F35" s="220"/>
      <c r="G35" s="220"/>
    </row>
    <row r="36" ht="14.25" customHeight="1">
      <c r="A36" s="7" t="s">
        <v>319</v>
      </c>
      <c r="B36" s="253" t="s">
        <v>382</v>
      </c>
      <c r="C36" s="252" t="s">
        <v>437</v>
      </c>
      <c r="D36" s="252" t="s">
        <v>438</v>
      </c>
      <c r="E36" s="220"/>
      <c r="F36" s="220"/>
      <c r="G36" s="220"/>
    </row>
    <row r="37" ht="14.25" customHeight="1">
      <c r="A37" s="7" t="s">
        <v>320</v>
      </c>
      <c r="B37" s="252" t="s">
        <v>439</v>
      </c>
      <c r="C37" s="253" t="s">
        <v>385</v>
      </c>
      <c r="D37" s="252" t="s">
        <v>440</v>
      </c>
      <c r="E37" s="220"/>
      <c r="F37" s="220"/>
      <c r="G37" s="220"/>
    </row>
    <row r="38" ht="14.25" customHeight="1">
      <c r="A38" s="7" t="s">
        <v>321</v>
      </c>
      <c r="B38" s="253" t="s">
        <v>382</v>
      </c>
      <c r="C38" s="252" t="s">
        <v>441</v>
      </c>
      <c r="D38" s="252" t="s">
        <v>442</v>
      </c>
      <c r="E38" s="220"/>
      <c r="F38" s="220"/>
      <c r="G38" s="220"/>
    </row>
    <row r="39" ht="14.25" customHeight="1">
      <c r="A39" s="7" t="s">
        <v>322</v>
      </c>
      <c r="B39" s="252" t="s">
        <v>443</v>
      </c>
      <c r="C39" s="252" t="s">
        <v>444</v>
      </c>
      <c r="D39" s="252" t="s">
        <v>445</v>
      </c>
      <c r="E39" s="220"/>
      <c r="F39" s="220"/>
      <c r="G39" s="220"/>
    </row>
    <row r="40" ht="14.25" customHeight="1">
      <c r="A40" s="7" t="s">
        <v>446</v>
      </c>
      <c r="B40" s="252" t="s">
        <v>447</v>
      </c>
      <c r="C40" s="252" t="s">
        <v>448</v>
      </c>
      <c r="D40" s="252" t="s">
        <v>449</v>
      </c>
      <c r="E40" s="220"/>
      <c r="F40" s="220"/>
      <c r="G40" s="220"/>
    </row>
    <row r="41" ht="14.25" customHeight="1">
      <c r="A41" s="7" t="s">
        <v>450</v>
      </c>
      <c r="B41" s="252" t="s">
        <v>451</v>
      </c>
      <c r="C41" s="252" t="s">
        <v>452</v>
      </c>
      <c r="D41" s="252" t="s">
        <v>453</v>
      </c>
      <c r="E41" s="220"/>
      <c r="F41" s="220"/>
      <c r="G41" s="220"/>
    </row>
    <row r="42" ht="14.25" customHeight="1">
      <c r="A42" s="7" t="s">
        <v>325</v>
      </c>
      <c r="B42" s="252" t="s">
        <v>454</v>
      </c>
      <c r="C42" s="252" t="s">
        <v>455</v>
      </c>
      <c r="D42" s="252" t="s">
        <v>456</v>
      </c>
      <c r="E42" s="220"/>
      <c r="F42" s="220"/>
      <c r="G42" s="220"/>
    </row>
    <row r="43" ht="14.25" customHeight="1">
      <c r="A43" s="7" t="s">
        <v>326</v>
      </c>
      <c r="B43" s="252" t="s">
        <v>457</v>
      </c>
      <c r="C43" s="252" t="s">
        <v>458</v>
      </c>
      <c r="D43" s="252" t="s">
        <v>459</v>
      </c>
      <c r="E43" s="220"/>
      <c r="F43" s="220"/>
      <c r="G43" s="220"/>
    </row>
    <row r="44" ht="14.25" customHeight="1">
      <c r="A44" s="7" t="s">
        <v>327</v>
      </c>
      <c r="B44" s="252" t="s">
        <v>460</v>
      </c>
      <c r="C44" s="252" t="s">
        <v>461</v>
      </c>
      <c r="D44" s="252" t="s">
        <v>462</v>
      </c>
      <c r="E44" s="220"/>
      <c r="F44" s="220"/>
      <c r="G44" s="220"/>
    </row>
    <row r="45" ht="14.25" customHeight="1">
      <c r="A45" s="7" t="s">
        <v>328</v>
      </c>
      <c r="B45" s="252" t="s">
        <v>463</v>
      </c>
      <c r="C45" s="252" t="s">
        <v>464</v>
      </c>
      <c r="D45" s="253" t="s">
        <v>382</v>
      </c>
      <c r="E45" s="220"/>
      <c r="F45" s="220"/>
      <c r="G45" s="220"/>
    </row>
    <row r="46" ht="14.25" customHeight="1">
      <c r="A46" s="7" t="s">
        <v>329</v>
      </c>
      <c r="B46" s="252" t="s">
        <v>465</v>
      </c>
      <c r="C46" s="252" t="s">
        <v>466</v>
      </c>
      <c r="D46" s="252" t="s">
        <v>467</v>
      </c>
      <c r="E46" s="220"/>
      <c r="F46" s="220"/>
      <c r="G46" s="220"/>
    </row>
    <row r="47" ht="14.25" customHeight="1">
      <c r="A47" s="7" t="s">
        <v>330</v>
      </c>
      <c r="B47" s="252" t="s">
        <v>468</v>
      </c>
      <c r="C47" s="252" t="s">
        <v>469</v>
      </c>
      <c r="D47" s="252" t="s">
        <v>470</v>
      </c>
      <c r="E47" s="220"/>
      <c r="F47" s="220"/>
      <c r="G47" s="220"/>
    </row>
    <row r="48" ht="14.25" customHeight="1">
      <c r="A48" s="7" t="s">
        <v>331</v>
      </c>
      <c r="B48" s="252" t="s">
        <v>471</v>
      </c>
      <c r="C48" s="252" t="s">
        <v>472</v>
      </c>
      <c r="D48" s="252" t="s">
        <v>473</v>
      </c>
      <c r="E48" s="220"/>
      <c r="F48" s="220"/>
      <c r="G48" s="220"/>
    </row>
    <row r="49" ht="14.25" customHeight="1">
      <c r="A49" s="7" t="s">
        <v>332</v>
      </c>
      <c r="B49" s="252" t="s">
        <v>474</v>
      </c>
      <c r="C49" s="252" t="s">
        <v>475</v>
      </c>
      <c r="D49" s="252" t="s">
        <v>476</v>
      </c>
      <c r="E49" s="220"/>
      <c r="F49" s="220"/>
      <c r="G49" s="220"/>
    </row>
    <row r="50" ht="14.25" customHeight="1">
      <c r="A50" s="7" t="s">
        <v>333</v>
      </c>
      <c r="B50" s="252" t="s">
        <v>477</v>
      </c>
      <c r="C50" s="252" t="s">
        <v>478</v>
      </c>
      <c r="D50" s="252" t="s">
        <v>479</v>
      </c>
      <c r="E50" s="220"/>
      <c r="F50" s="220"/>
      <c r="G50" s="220"/>
    </row>
    <row r="51" ht="14.25" customHeight="1">
      <c r="A51" s="7" t="s">
        <v>334</v>
      </c>
      <c r="B51" s="252" t="s">
        <v>480</v>
      </c>
      <c r="C51" s="252" t="s">
        <v>481</v>
      </c>
      <c r="D51" s="252" t="s">
        <v>482</v>
      </c>
      <c r="E51" s="220"/>
      <c r="F51" s="220"/>
      <c r="G51" s="220"/>
    </row>
    <row r="52" ht="14.25" customHeight="1">
      <c r="A52" s="7" t="s">
        <v>335</v>
      </c>
      <c r="B52" s="252" t="s">
        <v>483</v>
      </c>
      <c r="C52" s="252" t="s">
        <v>484</v>
      </c>
      <c r="D52" s="252" t="s">
        <v>485</v>
      </c>
      <c r="E52" s="220"/>
      <c r="F52" s="220"/>
      <c r="G52" s="220"/>
    </row>
    <row r="53" ht="14.25" customHeight="1">
      <c r="A53" s="7" t="s">
        <v>336</v>
      </c>
      <c r="B53" s="252" t="s">
        <v>486</v>
      </c>
      <c r="C53" s="252" t="s">
        <v>487</v>
      </c>
      <c r="D53" s="252" t="s">
        <v>488</v>
      </c>
      <c r="E53" s="220"/>
      <c r="F53" s="220"/>
      <c r="G53" s="220"/>
    </row>
    <row r="54" ht="14.25" customHeight="1">
      <c r="A54" s="7" t="s">
        <v>337</v>
      </c>
      <c r="B54" s="252" t="s">
        <v>489</v>
      </c>
      <c r="C54" s="252" t="s">
        <v>490</v>
      </c>
      <c r="D54" s="252" t="s">
        <v>491</v>
      </c>
      <c r="E54" s="220"/>
      <c r="F54" s="220"/>
      <c r="G54" s="220"/>
    </row>
    <row r="55" ht="14.25" customHeight="1">
      <c r="A55" s="7" t="s">
        <v>338</v>
      </c>
      <c r="B55" s="252" t="s">
        <v>492</v>
      </c>
      <c r="C55" s="252" t="s">
        <v>493</v>
      </c>
      <c r="D55" s="252" t="s">
        <v>494</v>
      </c>
      <c r="E55" s="220"/>
      <c r="F55" s="220"/>
      <c r="G55" s="220"/>
    </row>
    <row r="56" ht="14.25" customHeight="1">
      <c r="A56" s="7" t="s">
        <v>339</v>
      </c>
      <c r="B56" s="252" t="s">
        <v>495</v>
      </c>
      <c r="C56" s="252" t="s">
        <v>496</v>
      </c>
      <c r="D56" s="252" t="s">
        <v>497</v>
      </c>
      <c r="E56" s="220"/>
      <c r="F56" s="220"/>
      <c r="G56" s="220"/>
    </row>
    <row r="57" ht="14.25" customHeight="1">
      <c r="A57" s="7" t="s">
        <v>340</v>
      </c>
      <c r="B57" s="252" t="s">
        <v>498</v>
      </c>
      <c r="C57" s="252" t="s">
        <v>499</v>
      </c>
      <c r="D57" s="252" t="s">
        <v>500</v>
      </c>
      <c r="E57" s="220"/>
      <c r="F57" s="220"/>
      <c r="G57" s="220"/>
    </row>
    <row r="58" ht="14.25" customHeight="1">
      <c r="A58" s="7" t="s">
        <v>341</v>
      </c>
      <c r="B58" s="252" t="s">
        <v>501</v>
      </c>
      <c r="C58" s="252" t="s">
        <v>502</v>
      </c>
      <c r="D58" s="252" t="s">
        <v>503</v>
      </c>
      <c r="E58" s="220"/>
      <c r="F58" s="220"/>
      <c r="G58" s="220"/>
    </row>
    <row r="59" ht="14.25" customHeight="1">
      <c r="A59" s="7" t="s">
        <v>342</v>
      </c>
      <c r="B59" s="252" t="s">
        <v>504</v>
      </c>
      <c r="C59" s="252" t="s">
        <v>505</v>
      </c>
      <c r="D59" s="252" t="s">
        <v>506</v>
      </c>
      <c r="E59" s="220"/>
      <c r="F59" s="220"/>
      <c r="G59" s="220"/>
    </row>
    <row r="60" ht="14.25" customHeight="1">
      <c r="A60" s="7" t="s">
        <v>343</v>
      </c>
      <c r="B60" s="252" t="s">
        <v>507</v>
      </c>
      <c r="C60" s="252" t="s">
        <v>508</v>
      </c>
      <c r="D60" s="252" t="s">
        <v>509</v>
      </c>
      <c r="E60" s="220"/>
      <c r="F60" s="220"/>
      <c r="G60" s="220"/>
    </row>
    <row r="61" ht="14.25" customHeight="1">
      <c r="A61" s="7" t="s">
        <v>344</v>
      </c>
      <c r="B61" s="252" t="s">
        <v>510</v>
      </c>
      <c r="C61" s="252" t="s">
        <v>511</v>
      </c>
      <c r="D61" s="252" t="s">
        <v>512</v>
      </c>
      <c r="E61" s="220"/>
      <c r="F61" s="220"/>
      <c r="G61" s="220"/>
    </row>
    <row r="62" ht="14.25" customHeight="1">
      <c r="A62" s="7" t="s">
        <v>345</v>
      </c>
      <c r="B62" s="252" t="s">
        <v>513</v>
      </c>
      <c r="C62" s="252" t="s">
        <v>514</v>
      </c>
      <c r="D62" s="252" t="s">
        <v>515</v>
      </c>
      <c r="E62" s="220"/>
      <c r="F62" s="220"/>
      <c r="G62" s="220"/>
    </row>
    <row r="63" ht="14.25" customHeight="1">
      <c r="A63" s="7" t="s">
        <v>346</v>
      </c>
      <c r="B63" s="252" t="s">
        <v>516</v>
      </c>
      <c r="C63" s="252" t="s">
        <v>516</v>
      </c>
      <c r="D63" s="252" t="s">
        <v>517</v>
      </c>
      <c r="E63" s="220"/>
      <c r="F63" s="220"/>
      <c r="G63" s="220"/>
    </row>
    <row r="64" ht="14.25" customHeight="1">
      <c r="A64" s="7" t="s">
        <v>347</v>
      </c>
      <c r="B64" s="252" t="s">
        <v>518</v>
      </c>
      <c r="C64" s="252" t="s">
        <v>519</v>
      </c>
      <c r="D64" s="252" t="s">
        <v>520</v>
      </c>
      <c r="E64" s="220"/>
      <c r="F64" s="220"/>
      <c r="G64" s="220"/>
    </row>
    <row r="65" ht="14.25" customHeight="1">
      <c r="A65" s="7" t="s">
        <v>348</v>
      </c>
      <c r="B65" s="252" t="s">
        <v>521</v>
      </c>
      <c r="C65" s="252" t="s">
        <v>522</v>
      </c>
      <c r="D65" s="252" t="s">
        <v>523</v>
      </c>
      <c r="E65" s="220"/>
      <c r="F65" s="220"/>
      <c r="G65" s="220"/>
    </row>
    <row r="66" ht="14.25" customHeight="1">
      <c r="A66" s="7" t="s">
        <v>349</v>
      </c>
      <c r="B66" s="252" t="s">
        <v>524</v>
      </c>
      <c r="C66" s="252" t="s">
        <v>525</v>
      </c>
      <c r="D66" s="252" t="s">
        <v>526</v>
      </c>
      <c r="E66" s="220"/>
      <c r="F66" s="220"/>
      <c r="G66" s="220"/>
    </row>
    <row r="67" ht="14.25" customHeight="1">
      <c r="A67" s="7" t="s">
        <v>350</v>
      </c>
      <c r="B67" s="252" t="s">
        <v>527</v>
      </c>
      <c r="C67" s="252" t="s">
        <v>528</v>
      </c>
      <c r="D67" s="252" t="s">
        <v>529</v>
      </c>
      <c r="E67" s="220"/>
      <c r="F67" s="220"/>
      <c r="G67" s="220"/>
    </row>
    <row r="68" ht="14.25" customHeight="1">
      <c r="A68" s="7" t="s">
        <v>351</v>
      </c>
      <c r="B68" s="252" t="s">
        <v>530</v>
      </c>
      <c r="C68" s="252" t="s">
        <v>531</v>
      </c>
      <c r="D68" s="252" t="s">
        <v>532</v>
      </c>
      <c r="E68" s="220"/>
      <c r="F68" s="220"/>
      <c r="G68" s="220"/>
    </row>
    <row r="69" ht="14.25" customHeight="1">
      <c r="A69" s="7" t="s">
        <v>352</v>
      </c>
      <c r="B69" s="252" t="s">
        <v>533</v>
      </c>
      <c r="C69" s="252" t="s">
        <v>534</v>
      </c>
      <c r="D69" s="252" t="s">
        <v>535</v>
      </c>
      <c r="E69" s="220"/>
      <c r="F69" s="220"/>
      <c r="G69" s="220"/>
    </row>
    <row r="70" ht="14.25" customHeight="1">
      <c r="A70" s="7" t="s">
        <v>353</v>
      </c>
      <c r="B70" s="252" t="s">
        <v>536</v>
      </c>
      <c r="C70" s="252" t="s">
        <v>537</v>
      </c>
      <c r="D70" s="252" t="s">
        <v>538</v>
      </c>
      <c r="E70" s="220"/>
      <c r="F70" s="220"/>
      <c r="G70" s="220"/>
    </row>
    <row r="71" ht="14.25" customHeight="1">
      <c r="A71" s="7" t="s">
        <v>354</v>
      </c>
      <c r="B71" s="252" t="s">
        <v>539</v>
      </c>
      <c r="C71" s="252" t="s">
        <v>540</v>
      </c>
      <c r="D71" s="252" t="s">
        <v>541</v>
      </c>
      <c r="E71" s="220"/>
      <c r="F71" s="220"/>
      <c r="G71" s="220"/>
    </row>
    <row r="72" ht="14.25" customHeight="1">
      <c r="A72" s="7" t="s">
        <v>355</v>
      </c>
      <c r="B72" s="252" t="s">
        <v>542</v>
      </c>
      <c r="C72" s="252" t="s">
        <v>543</v>
      </c>
      <c r="D72" s="252" t="s">
        <v>544</v>
      </c>
      <c r="E72" s="220"/>
      <c r="F72" s="220"/>
      <c r="G72" s="220"/>
    </row>
    <row r="73" ht="14.25" customHeight="1">
      <c r="A73" s="7" t="s">
        <v>356</v>
      </c>
      <c r="B73" s="252" t="s">
        <v>545</v>
      </c>
      <c r="C73" s="252" t="s">
        <v>546</v>
      </c>
      <c r="D73" s="252" t="s">
        <v>547</v>
      </c>
      <c r="E73" s="220"/>
      <c r="F73" s="220"/>
      <c r="G73" s="220"/>
    </row>
    <row r="74" ht="14.25" customHeight="1">
      <c r="A74" s="7" t="s">
        <v>357</v>
      </c>
      <c r="B74" s="252" t="s">
        <v>548</v>
      </c>
      <c r="C74" s="252" t="s">
        <v>549</v>
      </c>
      <c r="D74" s="252" t="s">
        <v>550</v>
      </c>
      <c r="E74" s="220"/>
      <c r="F74" s="220"/>
      <c r="G74" s="220"/>
    </row>
    <row r="75" ht="14.25" customHeight="1">
      <c r="A75" s="7" t="s">
        <v>358</v>
      </c>
      <c r="B75" s="253" t="s">
        <v>385</v>
      </c>
      <c r="C75" s="252" t="s">
        <v>551</v>
      </c>
      <c r="D75" s="252" t="s">
        <v>552</v>
      </c>
      <c r="E75" s="220"/>
      <c r="F75" s="220"/>
      <c r="G75" s="220"/>
    </row>
    <row r="76" ht="14.25" customHeight="1">
      <c r="A76" s="7" t="s">
        <v>359</v>
      </c>
      <c r="B76" s="252" t="s">
        <v>553</v>
      </c>
      <c r="C76" s="252" t="s">
        <v>553</v>
      </c>
      <c r="D76" s="252" t="s">
        <v>554</v>
      </c>
      <c r="E76" s="220"/>
      <c r="F76" s="220"/>
      <c r="G76" s="220"/>
    </row>
    <row r="77" ht="14.25" customHeight="1">
      <c r="A77" s="7" t="s">
        <v>360</v>
      </c>
      <c r="B77" s="252" t="s">
        <v>555</v>
      </c>
      <c r="C77" s="252" t="s">
        <v>556</v>
      </c>
      <c r="D77" s="252" t="s">
        <v>557</v>
      </c>
      <c r="E77" s="220"/>
      <c r="F77" s="220"/>
      <c r="G77" s="220"/>
    </row>
    <row r="78" ht="14.25" customHeight="1">
      <c r="A78" s="7" t="s">
        <v>361</v>
      </c>
      <c r="B78" s="252" t="s">
        <v>558</v>
      </c>
      <c r="C78" s="252" t="s">
        <v>559</v>
      </c>
      <c r="D78" s="252" t="s">
        <v>560</v>
      </c>
      <c r="E78" s="220"/>
      <c r="F78" s="220"/>
      <c r="G78" s="220"/>
    </row>
    <row r="79" ht="14.25" customHeight="1">
      <c r="A79" s="7" t="s">
        <v>362</v>
      </c>
      <c r="B79" s="252" t="s">
        <v>561</v>
      </c>
      <c r="C79" s="252" t="s">
        <v>562</v>
      </c>
      <c r="D79" s="252" t="s">
        <v>563</v>
      </c>
      <c r="E79" s="220"/>
      <c r="F79" s="220"/>
      <c r="G79" s="220"/>
    </row>
    <row r="80" ht="14.25" customHeight="1">
      <c r="A80" s="7" t="s">
        <v>363</v>
      </c>
      <c r="B80" s="252" t="s">
        <v>564</v>
      </c>
      <c r="C80" s="252" t="s">
        <v>565</v>
      </c>
      <c r="D80" s="252" t="s">
        <v>566</v>
      </c>
      <c r="E80" s="220"/>
      <c r="F80" s="220"/>
      <c r="G80" s="220"/>
    </row>
    <row r="81" ht="14.25" customHeight="1">
      <c r="A81" s="7" t="s">
        <v>364</v>
      </c>
      <c r="B81" s="252" t="s">
        <v>567</v>
      </c>
      <c r="C81" s="252" t="s">
        <v>568</v>
      </c>
      <c r="D81" s="252" t="s">
        <v>569</v>
      </c>
      <c r="E81" s="220"/>
      <c r="F81" s="220"/>
      <c r="G81" s="220"/>
    </row>
    <row r="82" ht="14.25" customHeight="1">
      <c r="A82" s="7" t="s">
        <v>365</v>
      </c>
      <c r="B82" s="252" t="s">
        <v>570</v>
      </c>
      <c r="C82" s="252" t="s">
        <v>571</v>
      </c>
      <c r="D82" s="252" t="s">
        <v>572</v>
      </c>
      <c r="E82" s="220"/>
      <c r="F82" s="220"/>
      <c r="G82" s="220"/>
    </row>
    <row r="83" ht="14.25" customHeight="1">
      <c r="A83" s="7" t="s">
        <v>573</v>
      </c>
      <c r="B83" s="252" t="s">
        <v>574</v>
      </c>
      <c r="C83" s="252" t="s">
        <v>575</v>
      </c>
      <c r="D83" s="252" t="s">
        <v>576</v>
      </c>
      <c r="E83" s="220"/>
      <c r="F83" s="220"/>
      <c r="G83" s="220"/>
    </row>
    <row r="84" ht="14.25" customHeight="1">
      <c r="A84" s="7" t="s">
        <v>367</v>
      </c>
      <c r="B84" s="252" t="s">
        <v>577</v>
      </c>
      <c r="C84" s="252" t="s">
        <v>578</v>
      </c>
      <c r="D84" s="252" t="s">
        <v>579</v>
      </c>
      <c r="E84" s="220"/>
      <c r="F84" s="220"/>
      <c r="G84" s="220"/>
    </row>
    <row r="85" ht="14.25" customHeight="1">
      <c r="A85" s="7" t="s">
        <v>368</v>
      </c>
      <c r="B85" s="252" t="s">
        <v>580</v>
      </c>
      <c r="C85" s="252" t="s">
        <v>581</v>
      </c>
      <c r="D85" s="252" t="s">
        <v>582</v>
      </c>
      <c r="E85" s="220"/>
      <c r="F85" s="220"/>
      <c r="G85" s="220"/>
    </row>
    <row r="86" ht="14.25" customHeight="1">
      <c r="A86" s="7" t="s">
        <v>369</v>
      </c>
      <c r="B86" s="252" t="s">
        <v>583</v>
      </c>
      <c r="C86" s="252" t="s">
        <v>584</v>
      </c>
      <c r="D86" s="252" t="s">
        <v>585</v>
      </c>
      <c r="E86" s="220"/>
      <c r="F86" s="220"/>
      <c r="G86" s="220"/>
    </row>
    <row r="87" ht="14.25" customHeight="1">
      <c r="A87" s="7" t="s">
        <v>370</v>
      </c>
      <c r="B87" s="252" t="s">
        <v>586</v>
      </c>
      <c r="C87" s="252" t="s">
        <v>587</v>
      </c>
      <c r="D87" s="252" t="s">
        <v>588</v>
      </c>
      <c r="E87" s="220"/>
      <c r="F87" s="220"/>
      <c r="G87" s="220"/>
    </row>
    <row r="88" ht="12.75" customHeight="1">
      <c r="A88" s="220"/>
      <c r="B88" s="220"/>
      <c r="C88" s="220"/>
      <c r="D88" s="220"/>
      <c r="E88" s="220"/>
      <c r="F88" s="220"/>
      <c r="G88" s="220"/>
    </row>
    <row r="89" ht="12.75" customHeight="1">
      <c r="A89" s="220"/>
      <c r="B89" s="220"/>
      <c r="C89" s="220"/>
      <c r="D89" s="220"/>
      <c r="E89" s="220"/>
      <c r="F89" s="220"/>
      <c r="G89" s="220"/>
    </row>
    <row r="90" ht="12.75" customHeight="1">
      <c r="A90" s="220"/>
      <c r="B90" s="220"/>
      <c r="C90" s="220"/>
      <c r="D90" s="220"/>
      <c r="E90" s="220"/>
      <c r="F90" s="220"/>
      <c r="G90" s="220"/>
    </row>
    <row r="91" ht="12.75" customHeight="1">
      <c r="A91" s="220"/>
      <c r="B91" s="220"/>
      <c r="C91" s="220"/>
      <c r="D91" s="220"/>
      <c r="E91" s="220"/>
      <c r="F91" s="220"/>
      <c r="G91" s="220"/>
    </row>
    <row r="92" ht="12.75" customHeight="1">
      <c r="A92" s="220"/>
      <c r="B92" s="220"/>
      <c r="C92" s="220"/>
      <c r="D92" s="220"/>
      <c r="E92" s="220"/>
      <c r="F92" s="220"/>
      <c r="G92" s="220"/>
    </row>
    <row r="93" ht="12.75" customHeight="1">
      <c r="A93" s="220"/>
      <c r="B93" s="220"/>
      <c r="C93" s="220"/>
      <c r="D93" s="220"/>
      <c r="E93" s="220"/>
      <c r="F93" s="220"/>
      <c r="G93" s="220"/>
    </row>
    <row r="94" ht="12.75" customHeight="1">
      <c r="A94" s="220"/>
      <c r="B94" s="220"/>
      <c r="C94" s="220"/>
      <c r="D94" s="220"/>
      <c r="E94" s="220"/>
      <c r="F94" s="220"/>
      <c r="G94" s="220"/>
    </row>
    <row r="95" ht="12.75" customHeight="1">
      <c r="A95" s="220"/>
      <c r="B95" s="220"/>
      <c r="C95" s="220"/>
      <c r="D95" s="220"/>
      <c r="E95" s="220"/>
      <c r="F95" s="220"/>
      <c r="G95" s="220"/>
    </row>
    <row r="96" ht="12.75" customHeight="1">
      <c r="A96" s="220"/>
      <c r="B96" s="220"/>
      <c r="C96" s="220"/>
      <c r="D96" s="220"/>
      <c r="E96" s="220"/>
      <c r="F96" s="220"/>
      <c r="G96" s="220"/>
    </row>
    <row r="97" ht="12.75" customHeight="1">
      <c r="A97" s="220"/>
      <c r="B97" s="220"/>
      <c r="C97" s="220"/>
      <c r="D97" s="220"/>
      <c r="E97" s="220"/>
      <c r="F97" s="220"/>
      <c r="G97" s="220"/>
    </row>
    <row r="98" ht="12.75" customHeight="1">
      <c r="A98" s="220"/>
      <c r="B98" s="220"/>
      <c r="C98" s="220"/>
      <c r="D98" s="220"/>
      <c r="E98" s="220"/>
      <c r="F98" s="220"/>
      <c r="G98" s="220"/>
    </row>
    <row r="99" ht="12.75" customHeight="1">
      <c r="A99" s="220"/>
      <c r="B99" s="220"/>
      <c r="C99" s="220"/>
      <c r="D99" s="220"/>
      <c r="E99" s="220"/>
      <c r="F99" s="220"/>
      <c r="G99" s="220"/>
    </row>
    <row r="100" ht="12.75" customHeight="1">
      <c r="A100" s="220"/>
      <c r="B100" s="220"/>
      <c r="C100" s="220"/>
      <c r="D100" s="220"/>
      <c r="E100" s="220"/>
      <c r="F100" s="220"/>
      <c r="G100" s="220"/>
    </row>
    <row r="101" ht="12.75" customHeight="1">
      <c r="A101" s="220"/>
      <c r="B101" s="220"/>
      <c r="C101" s="220"/>
      <c r="D101" s="220"/>
      <c r="E101" s="220"/>
      <c r="F101" s="220"/>
      <c r="G101" s="220"/>
    </row>
    <row r="102" ht="12.75" customHeight="1">
      <c r="A102" s="220"/>
      <c r="B102" s="220"/>
      <c r="C102" s="220"/>
      <c r="D102" s="220"/>
      <c r="E102" s="220"/>
      <c r="F102" s="220"/>
      <c r="G102" s="220"/>
    </row>
    <row r="103" ht="12.75" customHeight="1">
      <c r="A103" s="220"/>
      <c r="B103" s="220"/>
      <c r="C103" s="220"/>
      <c r="D103" s="220"/>
      <c r="E103" s="220"/>
      <c r="F103" s="220"/>
      <c r="G103" s="220"/>
    </row>
    <row r="104" ht="12.75" customHeight="1">
      <c r="A104" s="220"/>
      <c r="B104" s="220"/>
      <c r="C104" s="220"/>
      <c r="D104" s="220"/>
      <c r="E104" s="220"/>
      <c r="F104" s="220"/>
      <c r="G104" s="220"/>
    </row>
    <row r="105" ht="12.75" customHeight="1">
      <c r="A105" s="220"/>
      <c r="B105" s="220"/>
      <c r="C105" s="220"/>
      <c r="D105" s="220"/>
      <c r="E105" s="220"/>
      <c r="F105" s="220"/>
      <c r="G105" s="220"/>
    </row>
    <row r="106" ht="12.75" customHeight="1">
      <c r="A106" s="220"/>
      <c r="B106" s="220"/>
      <c r="C106" s="220"/>
      <c r="D106" s="220"/>
      <c r="E106" s="220"/>
      <c r="F106" s="220"/>
      <c r="G106" s="220"/>
    </row>
    <row r="107" ht="12.75" customHeight="1">
      <c r="A107" s="220"/>
      <c r="B107" s="220"/>
      <c r="C107" s="220"/>
      <c r="D107" s="220"/>
      <c r="E107" s="220"/>
      <c r="F107" s="220"/>
      <c r="G107" s="220"/>
    </row>
    <row r="108" ht="12.75" customHeight="1">
      <c r="A108" s="220"/>
      <c r="B108" s="220"/>
      <c r="C108" s="220"/>
      <c r="D108" s="220"/>
      <c r="E108" s="220"/>
      <c r="F108" s="220"/>
      <c r="G108" s="220"/>
    </row>
    <row r="109" ht="12.75" customHeight="1">
      <c r="A109" s="220"/>
      <c r="B109" s="220"/>
      <c r="C109" s="220"/>
      <c r="D109" s="220"/>
      <c r="E109" s="220"/>
      <c r="F109" s="220"/>
      <c r="G109" s="220"/>
    </row>
    <row r="110" ht="12.75" customHeight="1">
      <c r="A110" s="220"/>
      <c r="B110" s="220"/>
      <c r="C110" s="220"/>
      <c r="D110" s="220"/>
      <c r="E110" s="220"/>
      <c r="F110" s="220"/>
      <c r="G110" s="220"/>
    </row>
    <row r="111" ht="12.75" customHeight="1">
      <c r="A111" s="220"/>
      <c r="B111" s="220"/>
      <c r="C111" s="220"/>
      <c r="D111" s="220"/>
      <c r="E111" s="220"/>
      <c r="F111" s="220"/>
      <c r="G111" s="220"/>
    </row>
    <row r="112" ht="12.75" customHeight="1">
      <c r="A112" s="220"/>
      <c r="B112" s="220"/>
      <c r="C112" s="220"/>
      <c r="D112" s="220"/>
      <c r="E112" s="220"/>
      <c r="F112" s="220"/>
      <c r="G112" s="220"/>
    </row>
    <row r="113" ht="12.75" customHeight="1">
      <c r="A113" s="220"/>
      <c r="B113" s="220"/>
      <c r="C113" s="220"/>
      <c r="D113" s="220"/>
      <c r="E113" s="220"/>
      <c r="F113" s="220"/>
      <c r="G113" s="220"/>
    </row>
    <row r="114" ht="12.75" customHeight="1">
      <c r="A114" s="220"/>
      <c r="B114" s="220"/>
      <c r="C114" s="220"/>
      <c r="D114" s="220"/>
      <c r="E114" s="220"/>
      <c r="F114" s="220"/>
      <c r="G114" s="220"/>
    </row>
    <row r="115" ht="12.75" customHeight="1">
      <c r="A115" s="220"/>
      <c r="B115" s="220"/>
      <c r="C115" s="220"/>
      <c r="D115" s="220"/>
      <c r="E115" s="220"/>
      <c r="F115" s="220"/>
      <c r="G115" s="220"/>
    </row>
    <row r="116" ht="12.75" customHeight="1">
      <c r="A116" s="220"/>
      <c r="B116" s="220"/>
      <c r="C116" s="220"/>
      <c r="D116" s="220"/>
      <c r="E116" s="220"/>
      <c r="F116" s="220"/>
      <c r="G116" s="220"/>
    </row>
    <row r="117" ht="12.75" customHeight="1">
      <c r="A117" s="220"/>
      <c r="B117" s="220"/>
      <c r="C117" s="220"/>
      <c r="D117" s="220"/>
      <c r="E117" s="220"/>
      <c r="F117" s="220"/>
      <c r="G117" s="220"/>
    </row>
    <row r="118" ht="12.75" customHeight="1">
      <c r="A118" s="220"/>
      <c r="B118" s="220"/>
      <c r="C118" s="220"/>
      <c r="D118" s="220"/>
      <c r="E118" s="220"/>
      <c r="F118" s="220"/>
      <c r="G118" s="220"/>
    </row>
    <row r="119" ht="12.75" customHeight="1">
      <c r="A119" s="220"/>
      <c r="B119" s="220"/>
      <c r="C119" s="220"/>
      <c r="D119" s="220"/>
      <c r="E119" s="220"/>
      <c r="F119" s="220"/>
      <c r="G119" s="220"/>
    </row>
    <row r="120" ht="12.75" customHeight="1">
      <c r="A120" s="220"/>
      <c r="B120" s="220"/>
      <c r="C120" s="220"/>
      <c r="D120" s="220"/>
      <c r="E120" s="220"/>
      <c r="F120" s="220"/>
      <c r="G120" s="220"/>
    </row>
    <row r="121" ht="12.75" customHeight="1">
      <c r="A121" s="220"/>
      <c r="B121" s="220"/>
      <c r="C121" s="220"/>
      <c r="D121" s="220"/>
      <c r="E121" s="220"/>
      <c r="F121" s="220"/>
      <c r="G121" s="220"/>
    </row>
    <row r="122" ht="12.75" customHeight="1">
      <c r="A122" s="220"/>
      <c r="B122" s="220"/>
      <c r="C122" s="220"/>
      <c r="D122" s="220"/>
      <c r="E122" s="220"/>
      <c r="F122" s="220"/>
      <c r="G122" s="220"/>
    </row>
    <row r="123" ht="12.75" customHeight="1">
      <c r="A123" s="220"/>
      <c r="B123" s="220"/>
      <c r="C123" s="220"/>
      <c r="D123" s="220"/>
      <c r="E123" s="220"/>
      <c r="F123" s="220"/>
      <c r="G123" s="220"/>
    </row>
    <row r="124" ht="12.75" customHeight="1">
      <c r="A124" s="220"/>
      <c r="B124" s="220"/>
      <c r="C124" s="220"/>
      <c r="D124" s="220"/>
      <c r="E124" s="220"/>
      <c r="F124" s="220"/>
      <c r="G124" s="220"/>
    </row>
    <row r="125" ht="12.75" customHeight="1">
      <c r="A125" s="220"/>
      <c r="B125" s="220"/>
      <c r="C125" s="220"/>
      <c r="D125" s="220"/>
      <c r="E125" s="220"/>
      <c r="F125" s="220"/>
      <c r="G125" s="220"/>
    </row>
    <row r="126" ht="12.75" customHeight="1">
      <c r="A126" s="220"/>
      <c r="B126" s="220"/>
      <c r="C126" s="220"/>
      <c r="D126" s="220"/>
      <c r="E126" s="220"/>
      <c r="F126" s="220"/>
      <c r="G126" s="220"/>
    </row>
    <row r="127" ht="12.75" customHeight="1">
      <c r="A127" s="220"/>
      <c r="B127" s="220"/>
      <c r="C127" s="220"/>
      <c r="D127" s="220"/>
      <c r="E127" s="220"/>
      <c r="F127" s="220"/>
      <c r="G127" s="220"/>
    </row>
    <row r="128" ht="12.75" customHeight="1">
      <c r="A128" s="220"/>
      <c r="B128" s="220"/>
      <c r="C128" s="220"/>
      <c r="D128" s="220"/>
      <c r="E128" s="220"/>
      <c r="F128" s="220"/>
      <c r="G128" s="220"/>
    </row>
    <row r="129" ht="12.75" customHeight="1">
      <c r="A129" s="220"/>
      <c r="B129" s="220"/>
      <c r="C129" s="220"/>
      <c r="D129" s="220"/>
      <c r="E129" s="220"/>
      <c r="F129" s="220"/>
      <c r="G129" s="220"/>
    </row>
    <row r="130" ht="12.75" customHeight="1">
      <c r="A130" s="220"/>
      <c r="B130" s="220"/>
      <c r="C130" s="220"/>
      <c r="D130" s="220"/>
      <c r="E130" s="220"/>
      <c r="F130" s="220"/>
      <c r="G130" s="220"/>
    </row>
    <row r="131" ht="12.75" customHeight="1">
      <c r="A131" s="220"/>
      <c r="B131" s="220"/>
      <c r="C131" s="220"/>
      <c r="D131" s="220"/>
      <c r="E131" s="220"/>
      <c r="F131" s="220"/>
      <c r="G131" s="220"/>
    </row>
    <row r="132" ht="12.75" customHeight="1">
      <c r="A132" s="220"/>
      <c r="B132" s="220"/>
      <c r="C132" s="220"/>
      <c r="D132" s="220"/>
      <c r="E132" s="220"/>
      <c r="F132" s="220"/>
      <c r="G132" s="220"/>
    </row>
    <row r="133" ht="12.75" customHeight="1">
      <c r="A133" s="220"/>
      <c r="B133" s="220"/>
      <c r="C133" s="220"/>
      <c r="D133" s="220"/>
      <c r="E133" s="220"/>
      <c r="F133" s="220"/>
      <c r="G133" s="220"/>
    </row>
    <row r="134" ht="12.75" customHeight="1">
      <c r="A134" s="220"/>
      <c r="B134" s="220"/>
      <c r="C134" s="220"/>
      <c r="D134" s="220"/>
      <c r="E134" s="220"/>
      <c r="F134" s="220"/>
      <c r="G134" s="220"/>
    </row>
    <row r="135" ht="12.75" customHeight="1">
      <c r="A135" s="220"/>
      <c r="B135" s="220"/>
      <c r="C135" s="220"/>
      <c r="D135" s="220"/>
      <c r="E135" s="220"/>
      <c r="F135" s="220"/>
      <c r="G135" s="220"/>
    </row>
    <row r="136" ht="12.75" customHeight="1">
      <c r="A136" s="220"/>
      <c r="B136" s="220"/>
      <c r="C136" s="220"/>
      <c r="D136" s="220"/>
      <c r="E136" s="220"/>
      <c r="F136" s="220"/>
      <c r="G136" s="220"/>
    </row>
    <row r="137" ht="12.75" customHeight="1">
      <c r="A137" s="220"/>
      <c r="B137" s="220"/>
      <c r="C137" s="220"/>
      <c r="D137" s="220"/>
      <c r="E137" s="220"/>
      <c r="F137" s="220"/>
      <c r="G137" s="220"/>
    </row>
    <row r="138" ht="12.75" customHeight="1">
      <c r="A138" s="220"/>
      <c r="B138" s="220"/>
      <c r="C138" s="220"/>
      <c r="D138" s="220"/>
      <c r="E138" s="220"/>
      <c r="F138" s="220"/>
      <c r="G138" s="220"/>
    </row>
    <row r="139" ht="12.75" customHeight="1">
      <c r="A139" s="220"/>
      <c r="B139" s="220"/>
      <c r="C139" s="220"/>
      <c r="D139" s="220"/>
      <c r="E139" s="220"/>
      <c r="F139" s="220"/>
      <c r="G139" s="220"/>
    </row>
    <row r="140" ht="12.75" customHeight="1">
      <c r="A140" s="220"/>
      <c r="B140" s="220"/>
      <c r="C140" s="220"/>
      <c r="D140" s="220"/>
      <c r="E140" s="220"/>
      <c r="F140" s="220"/>
      <c r="G140" s="220"/>
    </row>
    <row r="141" ht="12.75" customHeight="1">
      <c r="A141" s="220"/>
      <c r="B141" s="220"/>
      <c r="C141" s="220"/>
      <c r="D141" s="220"/>
      <c r="E141" s="220"/>
      <c r="F141" s="220"/>
      <c r="G141" s="220"/>
    </row>
    <row r="142" ht="12.75" customHeight="1">
      <c r="A142" s="220"/>
      <c r="B142" s="220"/>
      <c r="C142" s="220"/>
      <c r="D142" s="220"/>
      <c r="E142" s="220"/>
      <c r="F142" s="220"/>
      <c r="G142" s="220"/>
    </row>
    <row r="143" ht="12.75" customHeight="1">
      <c r="A143" s="220"/>
      <c r="B143" s="220"/>
      <c r="C143" s="220"/>
      <c r="D143" s="220"/>
      <c r="E143" s="220"/>
      <c r="F143" s="220"/>
      <c r="G143" s="220"/>
    </row>
    <row r="144" ht="12.75" customHeight="1">
      <c r="A144" s="220"/>
      <c r="B144" s="220"/>
      <c r="C144" s="220"/>
      <c r="D144" s="220"/>
      <c r="E144" s="220"/>
      <c r="F144" s="220"/>
      <c r="G144" s="220"/>
    </row>
    <row r="145" ht="12.75" customHeight="1">
      <c r="A145" s="220"/>
      <c r="B145" s="220"/>
      <c r="C145" s="220"/>
      <c r="D145" s="220"/>
      <c r="E145" s="220"/>
      <c r="F145" s="220"/>
      <c r="G145" s="220"/>
    </row>
    <row r="146" ht="12.75" customHeight="1">
      <c r="A146" s="220"/>
      <c r="B146" s="220"/>
      <c r="C146" s="220"/>
      <c r="D146" s="220"/>
      <c r="E146" s="220"/>
      <c r="F146" s="220"/>
      <c r="G146" s="220"/>
    </row>
    <row r="147" ht="12.75" customHeight="1">
      <c r="A147" s="220"/>
      <c r="B147" s="220"/>
      <c r="C147" s="220"/>
      <c r="D147" s="220"/>
      <c r="E147" s="220"/>
      <c r="F147" s="220"/>
      <c r="G147" s="220"/>
    </row>
    <row r="148" ht="12.75" customHeight="1">
      <c r="A148" s="220"/>
      <c r="B148" s="220"/>
      <c r="C148" s="220"/>
      <c r="D148" s="220"/>
      <c r="E148" s="220"/>
      <c r="F148" s="220"/>
      <c r="G148" s="220"/>
    </row>
    <row r="149" ht="12.75" customHeight="1">
      <c r="A149" s="220"/>
      <c r="B149" s="220"/>
      <c r="C149" s="220"/>
      <c r="D149" s="220"/>
      <c r="E149" s="220"/>
      <c r="F149" s="220"/>
      <c r="G149" s="220"/>
    </row>
    <row r="150" ht="12.75" customHeight="1">
      <c r="A150" s="220"/>
      <c r="B150" s="220"/>
      <c r="C150" s="220"/>
      <c r="D150" s="220"/>
      <c r="E150" s="220"/>
      <c r="F150" s="220"/>
      <c r="G150" s="220"/>
    </row>
    <row r="151" ht="12.75" customHeight="1">
      <c r="A151" s="220"/>
      <c r="B151" s="220"/>
      <c r="C151" s="220"/>
      <c r="D151" s="220"/>
      <c r="E151" s="220"/>
      <c r="F151" s="220"/>
      <c r="G151" s="220"/>
    </row>
    <row r="152" ht="12.75" customHeight="1">
      <c r="A152" s="220"/>
      <c r="B152" s="220"/>
      <c r="C152" s="220"/>
      <c r="D152" s="220"/>
      <c r="E152" s="220"/>
      <c r="F152" s="220"/>
      <c r="G152" s="220"/>
    </row>
    <row r="153" ht="12.75" customHeight="1">
      <c r="A153" s="220"/>
      <c r="B153" s="220"/>
      <c r="C153" s="220"/>
      <c r="D153" s="220"/>
      <c r="E153" s="220"/>
      <c r="F153" s="220"/>
      <c r="G153" s="220"/>
    </row>
    <row r="154" ht="12.75" customHeight="1">
      <c r="A154" s="220"/>
      <c r="B154" s="220"/>
      <c r="C154" s="220"/>
      <c r="D154" s="220"/>
      <c r="E154" s="220"/>
      <c r="F154" s="220"/>
      <c r="G154" s="220"/>
    </row>
    <row r="155" ht="12.75" customHeight="1">
      <c r="A155" s="220"/>
      <c r="B155" s="220"/>
      <c r="C155" s="220"/>
      <c r="D155" s="220"/>
      <c r="E155" s="220"/>
      <c r="F155" s="220"/>
      <c r="G155" s="220"/>
    </row>
    <row r="156" ht="12.75" customHeight="1">
      <c r="A156" s="220"/>
      <c r="B156" s="220"/>
      <c r="C156" s="220"/>
      <c r="D156" s="220"/>
      <c r="E156" s="220"/>
      <c r="F156" s="220"/>
      <c r="G156" s="220"/>
    </row>
    <row r="157" ht="12.75" customHeight="1">
      <c r="A157" s="220"/>
      <c r="B157" s="220"/>
      <c r="C157" s="220"/>
      <c r="D157" s="220"/>
      <c r="E157" s="220"/>
      <c r="F157" s="220"/>
      <c r="G157" s="220"/>
    </row>
    <row r="158" ht="12.75" customHeight="1">
      <c r="A158" s="220"/>
      <c r="B158" s="220"/>
      <c r="C158" s="220"/>
      <c r="D158" s="220"/>
      <c r="E158" s="220"/>
      <c r="F158" s="220"/>
      <c r="G158" s="220"/>
    </row>
    <row r="159" ht="12.75" customHeight="1">
      <c r="A159" s="220"/>
      <c r="B159" s="220"/>
      <c r="C159" s="220"/>
      <c r="D159" s="220"/>
      <c r="E159" s="220"/>
      <c r="F159" s="220"/>
      <c r="G159" s="220"/>
    </row>
    <row r="160" ht="12.75" customHeight="1">
      <c r="A160" s="220"/>
      <c r="B160" s="220"/>
      <c r="C160" s="220"/>
      <c r="D160" s="220"/>
      <c r="E160" s="220"/>
      <c r="F160" s="220"/>
      <c r="G160" s="220"/>
    </row>
    <row r="161" ht="12.75" customHeight="1">
      <c r="A161" s="220"/>
      <c r="B161" s="220"/>
      <c r="C161" s="220"/>
      <c r="D161" s="220"/>
      <c r="E161" s="220"/>
      <c r="F161" s="220"/>
      <c r="G161" s="220"/>
    </row>
    <row r="162" ht="12.75" customHeight="1">
      <c r="A162" s="220"/>
      <c r="B162" s="220"/>
      <c r="C162" s="220"/>
      <c r="D162" s="220"/>
      <c r="E162" s="220"/>
      <c r="F162" s="220"/>
      <c r="G162" s="220"/>
    </row>
    <row r="163" ht="12.75" customHeight="1">
      <c r="A163" s="220"/>
      <c r="B163" s="220"/>
      <c r="C163" s="220"/>
      <c r="D163" s="220"/>
      <c r="E163" s="220"/>
      <c r="F163" s="220"/>
      <c r="G163" s="220"/>
    </row>
    <row r="164" ht="12.75" customHeight="1">
      <c r="A164" s="220"/>
      <c r="B164" s="220"/>
      <c r="C164" s="220"/>
      <c r="D164" s="220"/>
      <c r="E164" s="220"/>
      <c r="F164" s="220"/>
      <c r="G164" s="220"/>
    </row>
    <row r="165" ht="12.75" customHeight="1">
      <c r="A165" s="220"/>
      <c r="B165" s="220"/>
      <c r="C165" s="220"/>
      <c r="D165" s="220"/>
      <c r="E165" s="220"/>
      <c r="F165" s="220"/>
      <c r="G165" s="220"/>
    </row>
    <row r="166" ht="12.75" customHeight="1">
      <c r="A166" s="220"/>
      <c r="B166" s="220"/>
      <c r="C166" s="220"/>
      <c r="D166" s="220"/>
      <c r="E166" s="220"/>
      <c r="F166" s="220"/>
      <c r="G166" s="220"/>
    </row>
    <row r="167" ht="12.75" customHeight="1">
      <c r="A167" s="220"/>
      <c r="B167" s="220"/>
      <c r="C167" s="220"/>
      <c r="D167" s="220"/>
      <c r="E167" s="220"/>
      <c r="F167" s="220"/>
      <c r="G167" s="220"/>
    </row>
    <row r="168" ht="12.75" customHeight="1">
      <c r="A168" s="220"/>
      <c r="B168" s="220"/>
      <c r="C168" s="220"/>
      <c r="D168" s="220"/>
      <c r="E168" s="220"/>
      <c r="F168" s="220"/>
      <c r="G168" s="220"/>
    </row>
    <row r="169" ht="12.75" customHeight="1">
      <c r="A169" s="220"/>
      <c r="B169" s="220"/>
      <c r="C169" s="220"/>
      <c r="D169" s="220"/>
      <c r="E169" s="220"/>
      <c r="F169" s="220"/>
      <c r="G169" s="220"/>
    </row>
    <row r="170" ht="12.75" customHeight="1">
      <c r="A170" s="220"/>
      <c r="B170" s="220"/>
      <c r="C170" s="220"/>
      <c r="D170" s="220"/>
      <c r="E170" s="220"/>
      <c r="F170" s="220"/>
      <c r="G170" s="220"/>
    </row>
    <row r="171" ht="12.75" customHeight="1">
      <c r="A171" s="220"/>
      <c r="B171" s="220"/>
      <c r="C171" s="220"/>
      <c r="D171" s="220"/>
      <c r="E171" s="220"/>
      <c r="F171" s="220"/>
      <c r="G171" s="220"/>
    </row>
    <row r="172" ht="12.75" customHeight="1">
      <c r="A172" s="220"/>
      <c r="B172" s="220"/>
      <c r="C172" s="220"/>
      <c r="D172" s="220"/>
      <c r="E172" s="220"/>
      <c r="F172" s="220"/>
      <c r="G172" s="220"/>
    </row>
    <row r="173" ht="12.75" customHeight="1">
      <c r="A173" s="220"/>
      <c r="B173" s="220"/>
      <c r="C173" s="220"/>
      <c r="D173" s="220"/>
      <c r="E173" s="220"/>
      <c r="F173" s="220"/>
      <c r="G173" s="220"/>
    </row>
    <row r="174" ht="12.75" customHeight="1">
      <c r="A174" s="220"/>
      <c r="B174" s="220"/>
      <c r="C174" s="220"/>
      <c r="D174" s="220"/>
      <c r="E174" s="220"/>
      <c r="F174" s="220"/>
      <c r="G174" s="220"/>
    </row>
    <row r="175" ht="12.75" customHeight="1">
      <c r="A175" s="220"/>
      <c r="B175" s="220"/>
      <c r="C175" s="220"/>
      <c r="D175" s="220"/>
      <c r="E175" s="220"/>
      <c r="F175" s="220"/>
      <c r="G175" s="220"/>
    </row>
    <row r="176" ht="12.75" customHeight="1">
      <c r="A176" s="220"/>
      <c r="B176" s="220"/>
      <c r="C176" s="220"/>
      <c r="D176" s="220"/>
      <c r="E176" s="220"/>
      <c r="F176" s="220"/>
      <c r="G176" s="220"/>
    </row>
    <row r="177" ht="12.75" customHeight="1">
      <c r="A177" s="220"/>
      <c r="B177" s="220"/>
      <c r="C177" s="220"/>
      <c r="D177" s="220"/>
      <c r="E177" s="220"/>
      <c r="F177" s="220"/>
      <c r="G177" s="220"/>
    </row>
    <row r="178" ht="12.75" customHeight="1">
      <c r="A178" s="220"/>
      <c r="B178" s="220"/>
      <c r="C178" s="220"/>
      <c r="D178" s="220"/>
      <c r="E178" s="220"/>
      <c r="F178" s="220"/>
      <c r="G178" s="220"/>
    </row>
    <row r="179" ht="12.75" customHeight="1">
      <c r="A179" s="220"/>
      <c r="B179" s="220"/>
      <c r="C179" s="220"/>
      <c r="D179" s="220"/>
      <c r="E179" s="220"/>
      <c r="F179" s="220"/>
      <c r="G179" s="220"/>
    </row>
    <row r="180" ht="12.75" customHeight="1">
      <c r="A180" s="220"/>
      <c r="B180" s="220"/>
      <c r="C180" s="220"/>
      <c r="D180" s="220"/>
      <c r="E180" s="220"/>
      <c r="F180" s="220"/>
      <c r="G180" s="220"/>
    </row>
    <row r="181" ht="12.75" customHeight="1">
      <c r="A181" s="220"/>
      <c r="B181" s="220"/>
      <c r="C181" s="220"/>
      <c r="D181" s="220"/>
      <c r="E181" s="220"/>
      <c r="F181" s="220"/>
      <c r="G181" s="220"/>
    </row>
    <row r="182" ht="12.75" customHeight="1">
      <c r="A182" s="220"/>
      <c r="B182" s="220"/>
      <c r="C182" s="220"/>
      <c r="D182" s="220"/>
      <c r="E182" s="220"/>
      <c r="F182" s="220"/>
      <c r="G182" s="220"/>
    </row>
    <row r="183" ht="12.75" customHeight="1">
      <c r="A183" s="220"/>
      <c r="B183" s="220"/>
      <c r="C183" s="220"/>
      <c r="D183" s="220"/>
      <c r="E183" s="220"/>
      <c r="F183" s="220"/>
      <c r="G183" s="220"/>
    </row>
    <row r="184" ht="12.75" customHeight="1">
      <c r="A184" s="220"/>
      <c r="B184" s="220"/>
      <c r="C184" s="220"/>
      <c r="D184" s="220"/>
      <c r="E184" s="220"/>
      <c r="F184" s="220"/>
      <c r="G184" s="220"/>
    </row>
    <row r="185" ht="12.75" customHeight="1">
      <c r="A185" s="220"/>
      <c r="B185" s="220"/>
      <c r="C185" s="220"/>
      <c r="D185" s="220"/>
      <c r="E185" s="220"/>
      <c r="F185" s="220"/>
      <c r="G185" s="220"/>
    </row>
    <row r="186" ht="12.75" customHeight="1">
      <c r="A186" s="220"/>
      <c r="B186" s="220"/>
      <c r="C186" s="220"/>
      <c r="D186" s="220"/>
      <c r="E186" s="220"/>
      <c r="F186" s="220"/>
      <c r="G186" s="220"/>
    </row>
    <row r="187" ht="12.75" customHeight="1">
      <c r="A187" s="220"/>
      <c r="B187" s="220"/>
      <c r="C187" s="220"/>
      <c r="D187" s="220"/>
      <c r="E187" s="220"/>
      <c r="F187" s="220"/>
      <c r="G187" s="220"/>
    </row>
    <row r="188" ht="12.75" customHeight="1">
      <c r="A188" s="220"/>
      <c r="B188" s="220"/>
      <c r="C188" s="220"/>
      <c r="D188" s="220"/>
      <c r="E188" s="220"/>
      <c r="F188" s="220"/>
      <c r="G188" s="220"/>
    </row>
    <row r="189" ht="12.75" customHeight="1">
      <c r="A189" s="220"/>
      <c r="B189" s="220"/>
      <c r="C189" s="220"/>
      <c r="D189" s="220"/>
      <c r="E189" s="220"/>
      <c r="F189" s="220"/>
      <c r="G189" s="220"/>
    </row>
    <row r="190" ht="12.75" customHeight="1">
      <c r="A190" s="220"/>
      <c r="B190" s="220"/>
      <c r="C190" s="220"/>
      <c r="D190" s="220"/>
      <c r="E190" s="220"/>
      <c r="F190" s="220"/>
      <c r="G190" s="220"/>
    </row>
    <row r="191" ht="12.75" customHeight="1">
      <c r="A191" s="220"/>
      <c r="B191" s="220"/>
      <c r="C191" s="220"/>
      <c r="D191" s="220"/>
      <c r="E191" s="220"/>
      <c r="F191" s="220"/>
      <c r="G191" s="220"/>
    </row>
    <row r="192" ht="12.75" customHeight="1">
      <c r="A192" s="220"/>
      <c r="B192" s="220"/>
      <c r="C192" s="220"/>
      <c r="D192" s="220"/>
      <c r="E192" s="220"/>
      <c r="F192" s="220"/>
      <c r="G192" s="220"/>
    </row>
    <row r="193" ht="12.75" customHeight="1">
      <c r="A193" s="220"/>
      <c r="B193" s="220"/>
      <c r="C193" s="220"/>
      <c r="D193" s="220"/>
      <c r="E193" s="220"/>
      <c r="F193" s="220"/>
      <c r="G193" s="220"/>
    </row>
    <row r="194" ht="12.75" customHeight="1">
      <c r="A194" s="220"/>
      <c r="B194" s="220"/>
      <c r="C194" s="220"/>
      <c r="D194" s="220"/>
      <c r="E194" s="220"/>
      <c r="F194" s="220"/>
      <c r="G194" s="220"/>
    </row>
    <row r="195" ht="12.75" customHeight="1">
      <c r="A195" s="220"/>
      <c r="B195" s="220"/>
      <c r="C195" s="220"/>
      <c r="D195" s="220"/>
      <c r="E195" s="220"/>
      <c r="F195" s="220"/>
      <c r="G195" s="220"/>
    </row>
    <row r="196" ht="12.75" customHeight="1">
      <c r="A196" s="220"/>
      <c r="B196" s="220"/>
      <c r="C196" s="220"/>
      <c r="D196" s="220"/>
      <c r="E196" s="220"/>
      <c r="F196" s="220"/>
      <c r="G196" s="220"/>
    </row>
    <row r="197" ht="12.75" customHeight="1">
      <c r="A197" s="220"/>
      <c r="B197" s="220"/>
      <c r="C197" s="220"/>
      <c r="D197" s="220"/>
      <c r="E197" s="220"/>
      <c r="F197" s="220"/>
      <c r="G197" s="220"/>
    </row>
    <row r="198" ht="12.75" customHeight="1">
      <c r="A198" s="220"/>
      <c r="B198" s="220"/>
      <c r="C198" s="220"/>
      <c r="D198" s="220"/>
      <c r="E198" s="220"/>
      <c r="F198" s="220"/>
      <c r="G198" s="220"/>
    </row>
    <row r="199" ht="12.75" customHeight="1">
      <c r="A199" s="220"/>
      <c r="B199" s="220"/>
      <c r="C199" s="220"/>
      <c r="D199" s="220"/>
      <c r="E199" s="220"/>
      <c r="F199" s="220"/>
      <c r="G199" s="220"/>
    </row>
    <row r="200" ht="12.75" customHeight="1">
      <c r="A200" s="220"/>
      <c r="B200" s="220"/>
      <c r="C200" s="220"/>
      <c r="D200" s="220"/>
      <c r="E200" s="220"/>
      <c r="F200" s="220"/>
      <c r="G200" s="220"/>
    </row>
    <row r="201" ht="12.75" customHeight="1">
      <c r="A201" s="220"/>
      <c r="B201" s="220"/>
      <c r="C201" s="220"/>
      <c r="D201" s="220"/>
      <c r="E201" s="220"/>
      <c r="F201" s="220"/>
      <c r="G201" s="220"/>
    </row>
    <row r="202" ht="12.75" customHeight="1">
      <c r="A202" s="220"/>
      <c r="B202" s="220"/>
      <c r="C202" s="220"/>
      <c r="D202" s="220"/>
      <c r="E202" s="220"/>
      <c r="F202" s="220"/>
      <c r="G202" s="220"/>
    </row>
    <row r="203" ht="12.75" customHeight="1">
      <c r="A203" s="220"/>
      <c r="B203" s="220"/>
      <c r="C203" s="220"/>
      <c r="D203" s="220"/>
      <c r="E203" s="220"/>
      <c r="F203" s="220"/>
      <c r="G203" s="220"/>
    </row>
    <row r="204" ht="12.75" customHeight="1">
      <c r="A204" s="220"/>
      <c r="B204" s="220"/>
      <c r="C204" s="220"/>
      <c r="D204" s="220"/>
      <c r="E204" s="220"/>
      <c r="F204" s="220"/>
      <c r="G204" s="220"/>
    </row>
    <row r="205" ht="12.75" customHeight="1">
      <c r="A205" s="220"/>
      <c r="B205" s="220"/>
      <c r="C205" s="220"/>
      <c r="D205" s="220"/>
      <c r="E205" s="220"/>
      <c r="F205" s="220"/>
      <c r="G205" s="220"/>
    </row>
    <row r="206" ht="12.75" customHeight="1">
      <c r="A206" s="220"/>
      <c r="B206" s="220"/>
      <c r="C206" s="220"/>
      <c r="D206" s="220"/>
      <c r="E206" s="220"/>
      <c r="F206" s="220"/>
      <c r="G206" s="220"/>
    </row>
    <row r="207" ht="12.75" customHeight="1">
      <c r="A207" s="220"/>
      <c r="B207" s="220"/>
      <c r="C207" s="220"/>
      <c r="D207" s="220"/>
      <c r="E207" s="220"/>
      <c r="F207" s="220"/>
      <c r="G207" s="220"/>
    </row>
    <row r="208" ht="12.75" customHeight="1">
      <c r="A208" s="220"/>
      <c r="B208" s="220"/>
      <c r="C208" s="220"/>
      <c r="D208" s="220"/>
      <c r="E208" s="220"/>
      <c r="F208" s="220"/>
      <c r="G208" s="220"/>
    </row>
    <row r="209" ht="12.75" customHeight="1">
      <c r="A209" s="220"/>
      <c r="B209" s="220"/>
      <c r="C209" s="220"/>
      <c r="D209" s="220"/>
      <c r="E209" s="220"/>
      <c r="F209" s="220"/>
      <c r="G209" s="220"/>
    </row>
    <row r="210" ht="12.75" customHeight="1">
      <c r="A210" s="220"/>
      <c r="B210" s="220"/>
      <c r="C210" s="220"/>
      <c r="D210" s="220"/>
      <c r="E210" s="220"/>
      <c r="F210" s="220"/>
      <c r="G210" s="220"/>
    </row>
    <row r="211" ht="12.75" customHeight="1">
      <c r="A211" s="220"/>
      <c r="B211" s="220"/>
      <c r="C211" s="220"/>
      <c r="D211" s="220"/>
      <c r="E211" s="220"/>
      <c r="F211" s="220"/>
      <c r="G211" s="220"/>
    </row>
    <row r="212" ht="12.75" customHeight="1">
      <c r="A212" s="220"/>
      <c r="B212" s="220"/>
      <c r="C212" s="220"/>
      <c r="D212" s="220"/>
      <c r="E212" s="220"/>
      <c r="F212" s="220"/>
      <c r="G212" s="220"/>
    </row>
    <row r="213" ht="12.75" customHeight="1">
      <c r="A213" s="220"/>
      <c r="B213" s="220"/>
      <c r="C213" s="220"/>
      <c r="D213" s="220"/>
      <c r="E213" s="220"/>
      <c r="F213" s="220"/>
      <c r="G213" s="220"/>
    </row>
    <row r="214" ht="12.75" customHeight="1">
      <c r="A214" s="220"/>
      <c r="B214" s="220"/>
      <c r="C214" s="220"/>
      <c r="D214" s="220"/>
      <c r="E214" s="220"/>
      <c r="F214" s="220"/>
      <c r="G214" s="220"/>
    </row>
    <row r="215" ht="12.75" customHeight="1">
      <c r="A215" s="220"/>
      <c r="B215" s="220"/>
      <c r="C215" s="220"/>
      <c r="D215" s="220"/>
      <c r="E215" s="220"/>
      <c r="F215" s="220"/>
      <c r="G215" s="220"/>
    </row>
    <row r="216" ht="12.75" customHeight="1">
      <c r="A216" s="220"/>
      <c r="B216" s="220"/>
      <c r="C216" s="220"/>
      <c r="D216" s="220"/>
      <c r="E216" s="220"/>
      <c r="F216" s="220"/>
      <c r="G216" s="220"/>
    </row>
    <row r="217" ht="12.75" customHeight="1">
      <c r="A217" s="220"/>
      <c r="B217" s="220"/>
      <c r="C217" s="220"/>
      <c r="D217" s="220"/>
      <c r="E217" s="220"/>
      <c r="F217" s="220"/>
      <c r="G217" s="220"/>
    </row>
    <row r="218" ht="12.75" customHeight="1">
      <c r="A218" s="220"/>
      <c r="B218" s="220"/>
      <c r="C218" s="220"/>
      <c r="D218" s="220"/>
      <c r="E218" s="220"/>
      <c r="F218" s="220"/>
      <c r="G218" s="220"/>
    </row>
    <row r="219" ht="12.75" customHeight="1">
      <c r="A219" s="220"/>
      <c r="B219" s="220"/>
      <c r="C219" s="220"/>
      <c r="D219" s="220"/>
      <c r="E219" s="220"/>
      <c r="F219" s="220"/>
      <c r="G219" s="220"/>
    </row>
    <row r="220" ht="12.75" customHeight="1">
      <c r="A220" s="220"/>
      <c r="B220" s="220"/>
      <c r="C220" s="220"/>
      <c r="D220" s="220"/>
      <c r="E220" s="220"/>
      <c r="F220" s="220"/>
      <c r="G220" s="220"/>
    </row>
    <row r="221" ht="12.75" customHeight="1">
      <c r="A221" s="220"/>
      <c r="B221" s="220"/>
      <c r="C221" s="220"/>
      <c r="D221" s="220"/>
      <c r="E221" s="220"/>
      <c r="F221" s="220"/>
      <c r="G221" s="220"/>
    </row>
    <row r="222" ht="12.75" customHeight="1">
      <c r="A222" s="220"/>
      <c r="B222" s="220"/>
      <c r="C222" s="220"/>
      <c r="D222" s="220"/>
      <c r="E222" s="220"/>
      <c r="F222" s="220"/>
      <c r="G222" s="220"/>
    </row>
    <row r="223" ht="12.75" customHeight="1">
      <c r="A223" s="220"/>
      <c r="B223" s="220"/>
      <c r="C223" s="220"/>
      <c r="D223" s="220"/>
      <c r="E223" s="220"/>
      <c r="F223" s="220"/>
      <c r="G223" s="220"/>
    </row>
    <row r="224" ht="12.75" customHeight="1">
      <c r="A224" s="220"/>
      <c r="B224" s="220"/>
      <c r="C224" s="220"/>
      <c r="D224" s="220"/>
      <c r="E224" s="220"/>
      <c r="F224" s="220"/>
      <c r="G224" s="220"/>
    </row>
    <row r="225" ht="12.75" customHeight="1">
      <c r="A225" s="220"/>
      <c r="B225" s="220"/>
      <c r="C225" s="220"/>
      <c r="D225" s="220"/>
      <c r="E225" s="220"/>
      <c r="F225" s="220"/>
      <c r="G225" s="220"/>
    </row>
    <row r="226" ht="12.75" customHeight="1">
      <c r="A226" s="220"/>
      <c r="B226" s="220"/>
      <c r="C226" s="220"/>
      <c r="D226" s="220"/>
      <c r="E226" s="220"/>
      <c r="F226" s="220"/>
      <c r="G226" s="220"/>
    </row>
    <row r="227" ht="12.75" customHeight="1">
      <c r="A227" s="220"/>
      <c r="B227" s="220"/>
      <c r="C227" s="220"/>
      <c r="D227" s="220"/>
      <c r="E227" s="220"/>
      <c r="F227" s="220"/>
      <c r="G227" s="220"/>
    </row>
    <row r="228" ht="12.75" customHeight="1">
      <c r="A228" s="220"/>
      <c r="B228" s="220"/>
      <c r="C228" s="220"/>
      <c r="D228" s="220"/>
      <c r="E228" s="220"/>
      <c r="F228" s="220"/>
      <c r="G228" s="220"/>
    </row>
    <row r="229" ht="12.75" customHeight="1">
      <c r="A229" s="220"/>
      <c r="B229" s="220"/>
      <c r="C229" s="220"/>
      <c r="D229" s="220"/>
      <c r="E229" s="220"/>
      <c r="F229" s="220"/>
      <c r="G229" s="220"/>
    </row>
    <row r="230" ht="12.75" customHeight="1">
      <c r="A230" s="220"/>
      <c r="B230" s="220"/>
      <c r="C230" s="220"/>
      <c r="D230" s="220"/>
      <c r="E230" s="220"/>
      <c r="F230" s="220"/>
      <c r="G230" s="220"/>
    </row>
    <row r="231" ht="12.75" customHeight="1">
      <c r="A231" s="220"/>
      <c r="B231" s="220"/>
      <c r="C231" s="220"/>
      <c r="D231" s="220"/>
      <c r="E231" s="220"/>
      <c r="F231" s="220"/>
      <c r="G231" s="220"/>
    </row>
    <row r="232" ht="12.75" customHeight="1">
      <c r="A232" s="220"/>
      <c r="B232" s="220"/>
      <c r="C232" s="220"/>
      <c r="D232" s="220"/>
      <c r="E232" s="220"/>
      <c r="F232" s="220"/>
      <c r="G232" s="220"/>
    </row>
    <row r="233" ht="12.75" customHeight="1">
      <c r="A233" s="220"/>
      <c r="B233" s="220"/>
      <c r="C233" s="220"/>
      <c r="D233" s="220"/>
      <c r="E233" s="220"/>
      <c r="F233" s="220"/>
      <c r="G233" s="220"/>
    </row>
    <row r="234" ht="12.75" customHeight="1">
      <c r="A234" s="220"/>
      <c r="B234" s="220"/>
      <c r="C234" s="220"/>
      <c r="D234" s="220"/>
      <c r="E234" s="220"/>
      <c r="F234" s="220"/>
      <c r="G234" s="220"/>
    </row>
    <row r="235" ht="12.75" customHeight="1">
      <c r="A235" s="220"/>
      <c r="B235" s="220"/>
      <c r="C235" s="220"/>
      <c r="D235" s="220"/>
      <c r="E235" s="220"/>
      <c r="F235" s="220"/>
      <c r="G235" s="220"/>
    </row>
    <row r="236" ht="12.75" customHeight="1">
      <c r="A236" s="220"/>
      <c r="B236" s="220"/>
      <c r="C236" s="220"/>
      <c r="D236" s="220"/>
      <c r="E236" s="220"/>
      <c r="F236" s="220"/>
      <c r="G236" s="220"/>
    </row>
    <row r="237" ht="12.75" customHeight="1">
      <c r="A237" s="220"/>
      <c r="B237" s="220"/>
      <c r="C237" s="220"/>
      <c r="D237" s="220"/>
      <c r="E237" s="220"/>
      <c r="F237" s="220"/>
      <c r="G237" s="220"/>
    </row>
    <row r="238" ht="12.75" customHeight="1">
      <c r="A238" s="220"/>
      <c r="B238" s="220"/>
      <c r="C238" s="220"/>
      <c r="D238" s="220"/>
      <c r="E238" s="220"/>
      <c r="F238" s="220"/>
      <c r="G238" s="220"/>
    </row>
    <row r="239" ht="12.75" customHeight="1">
      <c r="A239" s="220"/>
      <c r="B239" s="220"/>
      <c r="C239" s="220"/>
      <c r="D239" s="220"/>
      <c r="E239" s="220"/>
      <c r="F239" s="220"/>
      <c r="G239" s="220"/>
    </row>
    <row r="240" ht="12.75" customHeight="1">
      <c r="A240" s="220"/>
      <c r="B240" s="220"/>
      <c r="C240" s="220"/>
      <c r="D240" s="220"/>
      <c r="E240" s="220"/>
      <c r="F240" s="220"/>
      <c r="G240" s="220"/>
    </row>
    <row r="241" ht="12.75" customHeight="1">
      <c r="A241" s="220"/>
      <c r="B241" s="220"/>
      <c r="C241" s="220"/>
      <c r="D241" s="220"/>
      <c r="E241" s="220"/>
      <c r="F241" s="220"/>
      <c r="G241" s="220"/>
    </row>
    <row r="242" ht="12.75" customHeight="1">
      <c r="A242" s="220"/>
      <c r="B242" s="220"/>
      <c r="C242" s="220"/>
      <c r="D242" s="220"/>
      <c r="E242" s="220"/>
      <c r="F242" s="220"/>
      <c r="G242" s="220"/>
    </row>
    <row r="243" ht="12.75" customHeight="1">
      <c r="A243" s="220"/>
      <c r="B243" s="220"/>
      <c r="C243" s="220"/>
      <c r="D243" s="220"/>
      <c r="E243" s="220"/>
      <c r="F243" s="220"/>
      <c r="G243" s="220"/>
    </row>
    <row r="244" ht="12.75" customHeight="1">
      <c r="A244" s="220"/>
      <c r="B244" s="220"/>
      <c r="C244" s="220"/>
      <c r="D244" s="220"/>
      <c r="E244" s="220"/>
      <c r="F244" s="220"/>
      <c r="G244" s="220"/>
    </row>
    <row r="245" ht="15.75" customHeight="1">
      <c r="B245" s="239"/>
      <c r="C245" s="239"/>
      <c r="D245" s="239"/>
    </row>
    <row r="246" ht="15.75" customHeight="1">
      <c r="B246" s="239"/>
      <c r="C246" s="239"/>
      <c r="D246" s="239"/>
    </row>
    <row r="247" ht="15.75" customHeight="1">
      <c r="B247" s="239"/>
      <c r="C247" s="239"/>
      <c r="D247" s="239"/>
    </row>
    <row r="248" ht="15.75" customHeight="1">
      <c r="B248" s="239"/>
      <c r="C248" s="239"/>
      <c r="D248" s="239"/>
    </row>
    <row r="249" ht="15.75" customHeight="1">
      <c r="B249" s="239"/>
      <c r="C249" s="239"/>
      <c r="D249" s="239"/>
    </row>
    <row r="250" ht="15.75" customHeight="1">
      <c r="B250" s="239"/>
      <c r="C250" s="239"/>
      <c r="D250" s="239"/>
    </row>
    <row r="251" ht="15.75" customHeight="1">
      <c r="B251" s="239"/>
      <c r="C251" s="239"/>
      <c r="D251" s="239"/>
    </row>
    <row r="252" ht="15.75" customHeight="1">
      <c r="B252" s="239"/>
      <c r="C252" s="239"/>
      <c r="D252" s="239"/>
    </row>
    <row r="253" ht="15.75" customHeight="1">
      <c r="B253" s="239"/>
      <c r="C253" s="239"/>
      <c r="D253" s="239"/>
    </row>
    <row r="254" ht="15.75" customHeight="1">
      <c r="B254" s="239"/>
      <c r="C254" s="239"/>
      <c r="D254" s="239"/>
    </row>
    <row r="255" ht="15.75" customHeight="1">
      <c r="B255" s="239"/>
      <c r="C255" s="239"/>
      <c r="D255" s="239"/>
    </row>
    <row r="256" ht="15.75" customHeight="1">
      <c r="B256" s="239"/>
      <c r="C256" s="239"/>
      <c r="D256" s="239"/>
    </row>
    <row r="257" ht="15.75" customHeight="1">
      <c r="B257" s="239"/>
      <c r="C257" s="239"/>
      <c r="D257" s="239"/>
    </row>
    <row r="258" ht="15.75" customHeight="1">
      <c r="B258" s="239"/>
      <c r="C258" s="239"/>
      <c r="D258" s="239"/>
    </row>
    <row r="259" ht="15.75" customHeight="1">
      <c r="B259" s="239"/>
      <c r="C259" s="239"/>
      <c r="D259" s="239"/>
    </row>
    <row r="260" ht="15.75" customHeight="1">
      <c r="B260" s="239"/>
      <c r="C260" s="239"/>
      <c r="D260" s="239"/>
    </row>
    <row r="261" ht="15.75" customHeight="1">
      <c r="B261" s="239"/>
      <c r="C261" s="239"/>
      <c r="D261" s="239"/>
    </row>
    <row r="262" ht="15.75" customHeight="1">
      <c r="B262" s="239"/>
      <c r="C262" s="239"/>
      <c r="D262" s="239"/>
    </row>
    <row r="263" ht="15.75" customHeight="1">
      <c r="B263" s="239"/>
      <c r="C263" s="239"/>
      <c r="D263" s="239"/>
    </row>
    <row r="264" ht="15.75" customHeight="1">
      <c r="B264" s="239"/>
      <c r="C264" s="239"/>
      <c r="D264" s="239"/>
    </row>
    <row r="265" ht="15.75" customHeight="1">
      <c r="B265" s="239"/>
      <c r="C265" s="239"/>
      <c r="D265" s="239"/>
    </row>
    <row r="266" ht="15.75" customHeight="1">
      <c r="B266" s="239"/>
      <c r="C266" s="239"/>
      <c r="D266" s="239"/>
    </row>
    <row r="267" ht="15.75" customHeight="1">
      <c r="B267" s="239"/>
      <c r="C267" s="239"/>
      <c r="D267" s="239"/>
    </row>
    <row r="268" ht="15.75" customHeight="1">
      <c r="B268" s="239"/>
      <c r="C268" s="239"/>
      <c r="D268" s="239"/>
    </row>
    <row r="269" ht="15.75" customHeight="1">
      <c r="B269" s="239"/>
      <c r="C269" s="239"/>
      <c r="D269" s="239"/>
    </row>
    <row r="270" ht="15.75" customHeight="1">
      <c r="B270" s="239"/>
      <c r="C270" s="239"/>
      <c r="D270" s="239"/>
    </row>
    <row r="271" ht="15.75" customHeight="1">
      <c r="B271" s="239"/>
      <c r="C271" s="239"/>
      <c r="D271" s="239"/>
    </row>
    <row r="272" ht="15.75" customHeight="1">
      <c r="B272" s="239"/>
      <c r="C272" s="239"/>
      <c r="D272" s="239"/>
    </row>
    <row r="273" ht="15.75" customHeight="1">
      <c r="B273" s="239"/>
      <c r="C273" s="239"/>
      <c r="D273" s="239"/>
    </row>
    <row r="274" ht="15.75" customHeight="1">
      <c r="B274" s="239"/>
      <c r="C274" s="239"/>
      <c r="D274" s="239"/>
    </row>
    <row r="275" ht="15.75" customHeight="1">
      <c r="B275" s="239"/>
      <c r="C275" s="239"/>
      <c r="D275" s="239"/>
    </row>
    <row r="276" ht="15.75" customHeight="1">
      <c r="B276" s="239"/>
      <c r="C276" s="239"/>
      <c r="D276" s="239"/>
    </row>
    <row r="277" ht="15.75" customHeight="1">
      <c r="B277" s="239"/>
      <c r="C277" s="239"/>
      <c r="D277" s="239"/>
    </row>
    <row r="278" ht="15.75" customHeight="1">
      <c r="B278" s="239"/>
      <c r="C278" s="239"/>
      <c r="D278" s="239"/>
    </row>
    <row r="279" ht="15.75" customHeight="1">
      <c r="B279" s="239"/>
      <c r="C279" s="239"/>
      <c r="D279" s="239"/>
    </row>
    <row r="280" ht="15.75" customHeight="1">
      <c r="B280" s="239"/>
      <c r="C280" s="239"/>
      <c r="D280" s="239"/>
    </row>
    <row r="281" ht="15.75" customHeight="1">
      <c r="B281" s="239"/>
      <c r="C281" s="239"/>
      <c r="D281" s="239"/>
    </row>
    <row r="282" ht="15.75" customHeight="1">
      <c r="B282" s="239"/>
      <c r="C282" s="239"/>
      <c r="D282" s="239"/>
    </row>
    <row r="283" ht="15.75" customHeight="1">
      <c r="B283" s="239"/>
      <c r="C283" s="239"/>
      <c r="D283" s="239"/>
    </row>
    <row r="284" ht="15.75" customHeight="1">
      <c r="B284" s="239"/>
      <c r="C284" s="239"/>
      <c r="D284" s="239"/>
    </row>
    <row r="285" ht="15.75" customHeight="1">
      <c r="B285" s="239"/>
      <c r="C285" s="239"/>
      <c r="D285" s="239"/>
    </row>
    <row r="286" ht="15.75" customHeight="1">
      <c r="B286" s="239"/>
      <c r="C286" s="239"/>
      <c r="D286" s="239"/>
    </row>
    <row r="287" ht="15.75" customHeight="1">
      <c r="B287" s="239"/>
      <c r="C287" s="239"/>
      <c r="D287" s="239"/>
    </row>
    <row r="288" ht="15.75" customHeight="1">
      <c r="B288" s="239"/>
      <c r="C288" s="239"/>
      <c r="D288" s="239"/>
    </row>
    <row r="289" ht="15.75" customHeight="1">
      <c r="B289" s="239"/>
      <c r="C289" s="239"/>
      <c r="D289" s="239"/>
    </row>
    <row r="290" ht="15.75" customHeight="1">
      <c r="B290" s="239"/>
      <c r="C290" s="239"/>
      <c r="D290" s="239"/>
    </row>
    <row r="291" ht="15.75" customHeight="1">
      <c r="B291" s="239"/>
      <c r="C291" s="239"/>
      <c r="D291" s="239"/>
    </row>
    <row r="292" ht="15.75" customHeight="1">
      <c r="B292" s="239"/>
      <c r="C292" s="239"/>
      <c r="D292" s="239"/>
    </row>
    <row r="293" ht="15.75" customHeight="1">
      <c r="B293" s="239"/>
      <c r="C293" s="239"/>
      <c r="D293" s="239"/>
    </row>
    <row r="294" ht="15.75" customHeight="1">
      <c r="B294" s="239"/>
      <c r="C294" s="239"/>
      <c r="D294" s="239"/>
    </row>
    <row r="295" ht="15.75" customHeight="1">
      <c r="B295" s="239"/>
      <c r="C295" s="239"/>
      <c r="D295" s="239"/>
    </row>
    <row r="296" ht="15.75" customHeight="1">
      <c r="B296" s="239"/>
      <c r="C296" s="239"/>
      <c r="D296" s="239"/>
    </row>
    <row r="297" ht="15.75" customHeight="1">
      <c r="B297" s="239"/>
      <c r="C297" s="239"/>
      <c r="D297" s="239"/>
    </row>
    <row r="298" ht="15.75" customHeight="1">
      <c r="B298" s="239"/>
      <c r="C298" s="239"/>
      <c r="D298" s="239"/>
    </row>
    <row r="299" ht="15.75" customHeight="1">
      <c r="B299" s="239"/>
      <c r="C299" s="239"/>
      <c r="D299" s="239"/>
    </row>
    <row r="300" ht="15.75" customHeight="1">
      <c r="B300" s="239"/>
      <c r="C300" s="239"/>
      <c r="D300" s="239"/>
    </row>
    <row r="301" ht="15.75" customHeight="1">
      <c r="B301" s="239"/>
      <c r="C301" s="239"/>
      <c r="D301" s="239"/>
    </row>
    <row r="302" ht="15.75" customHeight="1">
      <c r="B302" s="239"/>
      <c r="C302" s="239"/>
      <c r="D302" s="239"/>
    </row>
    <row r="303" ht="15.75" customHeight="1">
      <c r="B303" s="239"/>
      <c r="C303" s="239"/>
      <c r="D303" s="239"/>
    </row>
    <row r="304" ht="15.75" customHeight="1">
      <c r="B304" s="239"/>
      <c r="C304" s="239"/>
      <c r="D304" s="239"/>
    </row>
    <row r="305" ht="15.75" customHeight="1">
      <c r="B305" s="239"/>
      <c r="C305" s="239"/>
      <c r="D305" s="239"/>
    </row>
    <row r="306" ht="15.75" customHeight="1">
      <c r="B306" s="239"/>
      <c r="C306" s="239"/>
      <c r="D306" s="239"/>
    </row>
    <row r="307" ht="15.75" customHeight="1">
      <c r="B307" s="239"/>
      <c r="C307" s="239"/>
      <c r="D307" s="239"/>
    </row>
    <row r="308" ht="15.75" customHeight="1">
      <c r="B308" s="239"/>
      <c r="C308" s="239"/>
      <c r="D308" s="239"/>
    </row>
    <row r="309" ht="15.75" customHeight="1">
      <c r="B309" s="239"/>
      <c r="C309" s="239"/>
      <c r="D309" s="239"/>
    </row>
    <row r="310" ht="15.75" customHeight="1">
      <c r="B310" s="239"/>
      <c r="C310" s="239"/>
      <c r="D310" s="239"/>
    </row>
    <row r="311" ht="15.75" customHeight="1">
      <c r="B311" s="239"/>
      <c r="C311" s="239"/>
      <c r="D311" s="239"/>
    </row>
    <row r="312" ht="15.75" customHeight="1">
      <c r="B312" s="239"/>
      <c r="C312" s="239"/>
      <c r="D312" s="239"/>
    </row>
    <row r="313" ht="15.75" customHeight="1">
      <c r="B313" s="239"/>
      <c r="C313" s="239"/>
      <c r="D313" s="239"/>
    </row>
    <row r="314" ht="15.75" customHeight="1">
      <c r="B314" s="239"/>
      <c r="C314" s="239"/>
      <c r="D314" s="239"/>
    </row>
    <row r="315" ht="15.75" customHeight="1">
      <c r="B315" s="239"/>
      <c r="C315" s="239"/>
      <c r="D315" s="239"/>
    </row>
    <row r="316" ht="15.75" customHeight="1">
      <c r="B316" s="239"/>
      <c r="C316" s="239"/>
      <c r="D316" s="239"/>
    </row>
    <row r="317" ht="15.75" customHeight="1">
      <c r="B317" s="239"/>
      <c r="C317" s="239"/>
      <c r="D317" s="239"/>
    </row>
    <row r="318" ht="15.75" customHeight="1">
      <c r="B318" s="239"/>
      <c r="C318" s="239"/>
      <c r="D318" s="239"/>
    </row>
    <row r="319" ht="15.75" customHeight="1">
      <c r="B319" s="239"/>
      <c r="C319" s="239"/>
      <c r="D319" s="239"/>
    </row>
    <row r="320" ht="15.75" customHeight="1">
      <c r="B320" s="239"/>
      <c r="C320" s="239"/>
      <c r="D320" s="239"/>
    </row>
    <row r="321" ht="15.75" customHeight="1">
      <c r="B321" s="239"/>
      <c r="C321" s="239"/>
      <c r="D321" s="239"/>
    </row>
    <row r="322" ht="15.75" customHeight="1">
      <c r="B322" s="239"/>
      <c r="C322" s="239"/>
      <c r="D322" s="239"/>
    </row>
    <row r="323" ht="15.75" customHeight="1">
      <c r="B323" s="239"/>
      <c r="C323" s="239"/>
      <c r="D323" s="239"/>
    </row>
    <row r="324" ht="15.75" customHeight="1">
      <c r="B324" s="239"/>
      <c r="C324" s="239"/>
      <c r="D324" s="239"/>
    </row>
    <row r="325" ht="15.75" customHeight="1">
      <c r="B325" s="239"/>
      <c r="C325" s="239"/>
      <c r="D325" s="239"/>
    </row>
    <row r="326" ht="15.75" customHeight="1">
      <c r="B326" s="239"/>
      <c r="C326" s="239"/>
      <c r="D326" s="239"/>
    </row>
    <row r="327" ht="15.75" customHeight="1">
      <c r="B327" s="239"/>
      <c r="C327" s="239"/>
      <c r="D327" s="239"/>
    </row>
    <row r="328" ht="15.75" customHeight="1">
      <c r="B328" s="239"/>
      <c r="C328" s="239"/>
      <c r="D328" s="239"/>
    </row>
    <row r="329" ht="15.75" customHeight="1">
      <c r="B329" s="239"/>
      <c r="C329" s="239"/>
      <c r="D329" s="239"/>
    </row>
    <row r="330" ht="15.75" customHeight="1">
      <c r="B330" s="239"/>
      <c r="C330" s="239"/>
      <c r="D330" s="239"/>
    </row>
    <row r="331" ht="15.75" customHeight="1">
      <c r="B331" s="239"/>
      <c r="C331" s="239"/>
      <c r="D331" s="239"/>
    </row>
    <row r="332" ht="15.75" customHeight="1">
      <c r="B332" s="239"/>
      <c r="C332" s="239"/>
      <c r="D332" s="239"/>
    </row>
    <row r="333" ht="15.75" customHeight="1">
      <c r="B333" s="239"/>
      <c r="C333" s="239"/>
      <c r="D333" s="239"/>
    </row>
    <row r="334" ht="15.75" customHeight="1">
      <c r="B334" s="239"/>
      <c r="C334" s="239"/>
      <c r="D334" s="239"/>
    </row>
    <row r="335" ht="15.75" customHeight="1">
      <c r="B335" s="239"/>
      <c r="C335" s="239"/>
      <c r="D335" s="239"/>
    </row>
    <row r="336" ht="15.75" customHeight="1">
      <c r="B336" s="239"/>
      <c r="C336" s="239"/>
      <c r="D336" s="239"/>
    </row>
    <row r="337" ht="15.75" customHeight="1">
      <c r="B337" s="239"/>
      <c r="C337" s="239"/>
      <c r="D337" s="239"/>
    </row>
    <row r="338" ht="15.75" customHeight="1">
      <c r="B338" s="239"/>
      <c r="C338" s="239"/>
      <c r="D338" s="239"/>
    </row>
    <row r="339" ht="15.75" customHeight="1">
      <c r="B339" s="239"/>
      <c r="C339" s="239"/>
      <c r="D339" s="239"/>
    </row>
    <row r="340" ht="15.75" customHeight="1">
      <c r="B340" s="239"/>
      <c r="C340" s="239"/>
      <c r="D340" s="239"/>
    </row>
    <row r="341" ht="15.75" customHeight="1">
      <c r="B341" s="239"/>
      <c r="C341" s="239"/>
      <c r="D341" s="239"/>
    </row>
    <row r="342" ht="15.75" customHeight="1">
      <c r="B342" s="239"/>
      <c r="C342" s="239"/>
      <c r="D342" s="239"/>
    </row>
    <row r="343" ht="15.75" customHeight="1">
      <c r="B343" s="239"/>
      <c r="C343" s="239"/>
      <c r="D343" s="239"/>
    </row>
    <row r="344" ht="15.75" customHeight="1">
      <c r="B344" s="239"/>
      <c r="C344" s="239"/>
      <c r="D344" s="239"/>
    </row>
    <row r="345" ht="15.75" customHeight="1">
      <c r="B345" s="239"/>
      <c r="C345" s="239"/>
      <c r="D345" s="239"/>
    </row>
    <row r="346" ht="15.75" customHeight="1">
      <c r="B346" s="239"/>
      <c r="C346" s="239"/>
      <c r="D346" s="239"/>
    </row>
    <row r="347" ht="15.75" customHeight="1">
      <c r="B347" s="239"/>
      <c r="C347" s="239"/>
      <c r="D347" s="239"/>
    </row>
    <row r="348" ht="15.75" customHeight="1">
      <c r="B348" s="239"/>
      <c r="C348" s="239"/>
      <c r="D348" s="239"/>
    </row>
    <row r="349" ht="15.75" customHeight="1">
      <c r="B349" s="239"/>
      <c r="C349" s="239"/>
      <c r="D349" s="239"/>
    </row>
    <row r="350" ht="15.75" customHeight="1">
      <c r="B350" s="239"/>
      <c r="C350" s="239"/>
      <c r="D350" s="239"/>
    </row>
    <row r="351" ht="15.75" customHeight="1">
      <c r="B351" s="239"/>
      <c r="C351" s="239"/>
      <c r="D351" s="239"/>
    </row>
    <row r="352" ht="15.75" customHeight="1">
      <c r="B352" s="239"/>
      <c r="C352" s="239"/>
      <c r="D352" s="239"/>
    </row>
    <row r="353" ht="15.75" customHeight="1">
      <c r="B353" s="239"/>
      <c r="C353" s="239"/>
      <c r="D353" s="239"/>
    </row>
    <row r="354" ht="15.75" customHeight="1">
      <c r="B354" s="239"/>
      <c r="C354" s="239"/>
      <c r="D354" s="239"/>
    </row>
    <row r="355" ht="15.75" customHeight="1">
      <c r="B355" s="239"/>
      <c r="C355" s="239"/>
      <c r="D355" s="239"/>
    </row>
    <row r="356" ht="15.75" customHeight="1">
      <c r="B356" s="239"/>
      <c r="C356" s="239"/>
      <c r="D356" s="239"/>
    </row>
    <row r="357" ht="15.75" customHeight="1">
      <c r="B357" s="239"/>
      <c r="C357" s="239"/>
      <c r="D357" s="239"/>
    </row>
    <row r="358" ht="15.75" customHeight="1">
      <c r="B358" s="239"/>
      <c r="C358" s="239"/>
      <c r="D358" s="239"/>
    </row>
    <row r="359" ht="15.75" customHeight="1">
      <c r="B359" s="239"/>
      <c r="C359" s="239"/>
      <c r="D359" s="239"/>
    </row>
    <row r="360" ht="15.75" customHeight="1">
      <c r="B360" s="239"/>
      <c r="C360" s="239"/>
      <c r="D360" s="239"/>
    </row>
    <row r="361" ht="15.75" customHeight="1">
      <c r="B361" s="239"/>
      <c r="C361" s="239"/>
      <c r="D361" s="239"/>
    </row>
    <row r="362" ht="15.75" customHeight="1">
      <c r="B362" s="239"/>
      <c r="C362" s="239"/>
      <c r="D362" s="239"/>
    </row>
    <row r="363" ht="15.75" customHeight="1">
      <c r="B363" s="239"/>
      <c r="C363" s="239"/>
      <c r="D363" s="239"/>
    </row>
    <row r="364" ht="15.75" customHeight="1">
      <c r="B364" s="239"/>
      <c r="C364" s="239"/>
      <c r="D364" s="239"/>
    </row>
    <row r="365" ht="15.75" customHeight="1">
      <c r="B365" s="239"/>
      <c r="C365" s="239"/>
      <c r="D365" s="239"/>
    </row>
    <row r="366" ht="15.75" customHeight="1">
      <c r="B366" s="239"/>
      <c r="C366" s="239"/>
      <c r="D366" s="239"/>
    </row>
    <row r="367" ht="15.75" customHeight="1">
      <c r="B367" s="239"/>
      <c r="C367" s="239"/>
      <c r="D367" s="239"/>
    </row>
    <row r="368" ht="15.75" customHeight="1">
      <c r="B368" s="239"/>
      <c r="C368" s="239"/>
      <c r="D368" s="239"/>
    </row>
    <row r="369" ht="15.75" customHeight="1">
      <c r="B369" s="239"/>
      <c r="C369" s="239"/>
      <c r="D369" s="239"/>
    </row>
    <row r="370" ht="15.75" customHeight="1">
      <c r="B370" s="239"/>
      <c r="C370" s="239"/>
      <c r="D370" s="239"/>
    </row>
    <row r="371" ht="15.75" customHeight="1">
      <c r="B371" s="239"/>
      <c r="C371" s="239"/>
      <c r="D371" s="239"/>
    </row>
    <row r="372" ht="15.75" customHeight="1">
      <c r="B372" s="239"/>
      <c r="C372" s="239"/>
      <c r="D372" s="239"/>
    </row>
    <row r="373" ht="15.75" customHeight="1">
      <c r="B373" s="239"/>
      <c r="C373" s="239"/>
      <c r="D373" s="239"/>
    </row>
    <row r="374" ht="15.75" customHeight="1">
      <c r="B374" s="239"/>
      <c r="C374" s="239"/>
      <c r="D374" s="239"/>
    </row>
    <row r="375" ht="15.75" customHeight="1">
      <c r="B375" s="239"/>
      <c r="C375" s="239"/>
      <c r="D375" s="239"/>
    </row>
    <row r="376" ht="15.75" customHeight="1">
      <c r="B376" s="239"/>
      <c r="C376" s="239"/>
      <c r="D376" s="239"/>
    </row>
    <row r="377" ht="15.75" customHeight="1">
      <c r="B377" s="239"/>
      <c r="C377" s="239"/>
      <c r="D377" s="239"/>
    </row>
    <row r="378" ht="15.75" customHeight="1">
      <c r="B378" s="239"/>
      <c r="C378" s="239"/>
      <c r="D378" s="239"/>
    </row>
    <row r="379" ht="15.75" customHeight="1">
      <c r="B379" s="239"/>
      <c r="C379" s="239"/>
      <c r="D379" s="239"/>
    </row>
    <row r="380" ht="15.75" customHeight="1">
      <c r="B380" s="239"/>
      <c r="C380" s="239"/>
      <c r="D380" s="239"/>
    </row>
    <row r="381" ht="15.75" customHeight="1">
      <c r="B381" s="239"/>
      <c r="C381" s="239"/>
      <c r="D381" s="239"/>
    </row>
    <row r="382" ht="15.75" customHeight="1">
      <c r="B382" s="239"/>
      <c r="C382" s="239"/>
      <c r="D382" s="239"/>
    </row>
    <row r="383" ht="15.75" customHeight="1">
      <c r="B383" s="239"/>
      <c r="C383" s="239"/>
      <c r="D383" s="239"/>
    </row>
    <row r="384" ht="15.75" customHeight="1">
      <c r="B384" s="239"/>
      <c r="C384" s="239"/>
      <c r="D384" s="239"/>
    </row>
    <row r="385" ht="15.75" customHeight="1">
      <c r="B385" s="239"/>
      <c r="C385" s="239"/>
      <c r="D385" s="239"/>
    </row>
    <row r="386" ht="15.75" customHeight="1">
      <c r="B386" s="239"/>
      <c r="C386" s="239"/>
      <c r="D386" s="239"/>
    </row>
    <row r="387" ht="15.75" customHeight="1">
      <c r="B387" s="239"/>
      <c r="C387" s="239"/>
      <c r="D387" s="239"/>
    </row>
    <row r="388" ht="15.75" customHeight="1">
      <c r="B388" s="239"/>
      <c r="C388" s="239"/>
      <c r="D388" s="239"/>
    </row>
    <row r="389" ht="15.75" customHeight="1">
      <c r="B389" s="239"/>
      <c r="C389" s="239"/>
      <c r="D389" s="239"/>
    </row>
    <row r="390" ht="15.75" customHeight="1">
      <c r="B390" s="239"/>
      <c r="C390" s="239"/>
      <c r="D390" s="239"/>
    </row>
    <row r="391" ht="15.75" customHeight="1">
      <c r="B391" s="239"/>
      <c r="C391" s="239"/>
      <c r="D391" s="239"/>
    </row>
    <row r="392" ht="15.75" customHeight="1">
      <c r="B392" s="239"/>
      <c r="C392" s="239"/>
      <c r="D392" s="239"/>
    </row>
    <row r="393" ht="15.75" customHeight="1">
      <c r="B393" s="239"/>
      <c r="C393" s="239"/>
      <c r="D393" s="239"/>
    </row>
    <row r="394" ht="15.75" customHeight="1">
      <c r="B394" s="239"/>
      <c r="C394" s="239"/>
      <c r="D394" s="239"/>
    </row>
    <row r="395" ht="15.75" customHeight="1">
      <c r="B395" s="239"/>
      <c r="C395" s="239"/>
      <c r="D395" s="239"/>
    </row>
    <row r="396" ht="15.75" customHeight="1">
      <c r="B396" s="239"/>
      <c r="C396" s="239"/>
      <c r="D396" s="239"/>
    </row>
    <row r="397" ht="15.75" customHeight="1">
      <c r="B397" s="239"/>
      <c r="C397" s="239"/>
      <c r="D397" s="239"/>
    </row>
    <row r="398" ht="15.75" customHeight="1">
      <c r="B398" s="239"/>
      <c r="C398" s="239"/>
      <c r="D398" s="239"/>
    </row>
    <row r="399" ht="15.75" customHeight="1">
      <c r="B399" s="239"/>
      <c r="C399" s="239"/>
      <c r="D399" s="239"/>
    </row>
    <row r="400" ht="15.75" customHeight="1">
      <c r="B400" s="239"/>
      <c r="C400" s="239"/>
      <c r="D400" s="239"/>
    </row>
    <row r="401" ht="15.75" customHeight="1">
      <c r="B401" s="239"/>
      <c r="C401" s="239"/>
      <c r="D401" s="239"/>
    </row>
    <row r="402" ht="15.75" customHeight="1">
      <c r="B402" s="239"/>
      <c r="C402" s="239"/>
      <c r="D402" s="239"/>
    </row>
    <row r="403" ht="15.75" customHeight="1">
      <c r="B403" s="239"/>
      <c r="C403" s="239"/>
      <c r="D403" s="239"/>
    </row>
    <row r="404" ht="15.75" customHeight="1">
      <c r="B404" s="239"/>
      <c r="C404" s="239"/>
      <c r="D404" s="239"/>
    </row>
    <row r="405" ht="15.75" customHeight="1">
      <c r="B405" s="239"/>
      <c r="C405" s="239"/>
      <c r="D405" s="239"/>
    </row>
    <row r="406" ht="15.75" customHeight="1">
      <c r="B406" s="239"/>
      <c r="C406" s="239"/>
      <c r="D406" s="239"/>
    </row>
    <row r="407" ht="15.75" customHeight="1">
      <c r="B407" s="239"/>
      <c r="C407" s="239"/>
      <c r="D407" s="239"/>
    </row>
    <row r="408" ht="15.75" customHeight="1">
      <c r="B408" s="239"/>
      <c r="C408" s="239"/>
      <c r="D408" s="239"/>
    </row>
    <row r="409" ht="15.75" customHeight="1">
      <c r="B409" s="239"/>
      <c r="C409" s="239"/>
      <c r="D409" s="239"/>
    </row>
    <row r="410" ht="15.75" customHeight="1">
      <c r="B410" s="239"/>
      <c r="C410" s="239"/>
      <c r="D410" s="239"/>
    </row>
    <row r="411" ht="15.75" customHeight="1">
      <c r="B411" s="239"/>
      <c r="C411" s="239"/>
      <c r="D411" s="239"/>
    </row>
    <row r="412" ht="15.75" customHeight="1">
      <c r="B412" s="239"/>
      <c r="C412" s="239"/>
      <c r="D412" s="239"/>
    </row>
    <row r="413" ht="15.75" customHeight="1">
      <c r="B413" s="239"/>
      <c r="C413" s="239"/>
      <c r="D413" s="239"/>
    </row>
    <row r="414" ht="15.75" customHeight="1">
      <c r="B414" s="239"/>
      <c r="C414" s="239"/>
      <c r="D414" s="239"/>
    </row>
    <row r="415" ht="15.75" customHeight="1">
      <c r="B415" s="239"/>
      <c r="C415" s="239"/>
      <c r="D415" s="239"/>
    </row>
    <row r="416" ht="15.75" customHeight="1">
      <c r="B416" s="239"/>
      <c r="C416" s="239"/>
      <c r="D416" s="239"/>
    </row>
    <row r="417" ht="15.75" customHeight="1">
      <c r="B417" s="239"/>
      <c r="C417" s="239"/>
      <c r="D417" s="239"/>
    </row>
    <row r="418" ht="15.75" customHeight="1">
      <c r="B418" s="239"/>
      <c r="C418" s="239"/>
      <c r="D418" s="239"/>
    </row>
    <row r="419" ht="15.75" customHeight="1">
      <c r="B419" s="239"/>
      <c r="C419" s="239"/>
      <c r="D419" s="239"/>
    </row>
    <row r="420" ht="15.75" customHeight="1">
      <c r="B420" s="239"/>
      <c r="C420" s="239"/>
      <c r="D420" s="239"/>
    </row>
    <row r="421" ht="15.75" customHeight="1">
      <c r="B421" s="239"/>
      <c r="C421" s="239"/>
      <c r="D421" s="239"/>
    </row>
    <row r="422" ht="15.75" customHeight="1">
      <c r="B422" s="239"/>
      <c r="C422" s="239"/>
      <c r="D422" s="239"/>
    </row>
    <row r="423" ht="15.75" customHeight="1">
      <c r="B423" s="239"/>
      <c r="C423" s="239"/>
      <c r="D423" s="239"/>
    </row>
    <row r="424" ht="15.75" customHeight="1">
      <c r="B424" s="239"/>
      <c r="C424" s="239"/>
      <c r="D424" s="239"/>
    </row>
    <row r="425" ht="15.75" customHeight="1">
      <c r="B425" s="239"/>
      <c r="C425" s="239"/>
      <c r="D425" s="239"/>
    </row>
    <row r="426" ht="15.75" customHeight="1">
      <c r="B426" s="239"/>
      <c r="C426" s="239"/>
      <c r="D426" s="239"/>
    </row>
    <row r="427" ht="15.75" customHeight="1">
      <c r="B427" s="239"/>
      <c r="C427" s="239"/>
      <c r="D427" s="239"/>
    </row>
    <row r="428" ht="15.75" customHeight="1">
      <c r="B428" s="239"/>
      <c r="C428" s="239"/>
      <c r="D428" s="239"/>
    </row>
    <row r="429" ht="15.75" customHeight="1">
      <c r="B429" s="239"/>
      <c r="C429" s="239"/>
      <c r="D429" s="239"/>
    </row>
    <row r="430" ht="15.75" customHeight="1">
      <c r="B430" s="239"/>
      <c r="C430" s="239"/>
      <c r="D430" s="239"/>
    </row>
    <row r="431" ht="15.75" customHeight="1">
      <c r="B431" s="239"/>
      <c r="C431" s="239"/>
      <c r="D431" s="239"/>
    </row>
    <row r="432" ht="15.75" customHeight="1">
      <c r="B432" s="239"/>
      <c r="C432" s="239"/>
      <c r="D432" s="239"/>
    </row>
    <row r="433" ht="15.75" customHeight="1">
      <c r="B433" s="239"/>
      <c r="C433" s="239"/>
      <c r="D433" s="239"/>
    </row>
    <row r="434" ht="15.75" customHeight="1">
      <c r="B434" s="239"/>
      <c r="C434" s="239"/>
      <c r="D434" s="239"/>
    </row>
    <row r="435" ht="15.75" customHeight="1">
      <c r="B435" s="239"/>
      <c r="C435" s="239"/>
      <c r="D435" s="239"/>
    </row>
    <row r="436" ht="15.75" customHeight="1">
      <c r="B436" s="239"/>
      <c r="C436" s="239"/>
      <c r="D436" s="239"/>
    </row>
    <row r="437" ht="15.75" customHeight="1">
      <c r="B437" s="239"/>
      <c r="C437" s="239"/>
      <c r="D437" s="239"/>
    </row>
    <row r="438" ht="15.75" customHeight="1">
      <c r="B438" s="239"/>
      <c r="C438" s="239"/>
      <c r="D438" s="239"/>
    </row>
    <row r="439" ht="15.75" customHeight="1">
      <c r="B439" s="239"/>
      <c r="C439" s="239"/>
      <c r="D439" s="239"/>
    </row>
    <row r="440" ht="15.75" customHeight="1">
      <c r="B440" s="239"/>
      <c r="C440" s="239"/>
      <c r="D440" s="239"/>
    </row>
    <row r="441" ht="15.75" customHeight="1">
      <c r="B441" s="239"/>
      <c r="C441" s="239"/>
      <c r="D441" s="239"/>
    </row>
    <row r="442" ht="15.75" customHeight="1">
      <c r="B442" s="239"/>
      <c r="C442" s="239"/>
      <c r="D442" s="239"/>
    </row>
    <row r="443" ht="15.75" customHeight="1">
      <c r="B443" s="239"/>
      <c r="C443" s="239"/>
      <c r="D443" s="239"/>
    </row>
    <row r="444" ht="15.75" customHeight="1">
      <c r="B444" s="239"/>
      <c r="C444" s="239"/>
      <c r="D444" s="239"/>
    </row>
    <row r="445" ht="15.75" customHeight="1">
      <c r="B445" s="239"/>
      <c r="C445" s="239"/>
      <c r="D445" s="239"/>
    </row>
    <row r="446" ht="15.75" customHeight="1">
      <c r="B446" s="239"/>
      <c r="C446" s="239"/>
      <c r="D446" s="239"/>
    </row>
    <row r="447" ht="15.75" customHeight="1">
      <c r="B447" s="239"/>
      <c r="C447" s="239"/>
      <c r="D447" s="239"/>
    </row>
    <row r="448" ht="15.75" customHeight="1">
      <c r="B448" s="239"/>
      <c r="C448" s="239"/>
      <c r="D448" s="239"/>
    </row>
    <row r="449" ht="15.75" customHeight="1">
      <c r="B449" s="239"/>
      <c r="C449" s="239"/>
      <c r="D449" s="239"/>
    </row>
    <row r="450" ht="15.75" customHeight="1">
      <c r="B450" s="239"/>
      <c r="C450" s="239"/>
      <c r="D450" s="239"/>
    </row>
    <row r="451" ht="15.75" customHeight="1">
      <c r="B451" s="239"/>
      <c r="C451" s="239"/>
      <c r="D451" s="239"/>
    </row>
    <row r="452" ht="15.75" customHeight="1">
      <c r="B452" s="239"/>
      <c r="C452" s="239"/>
      <c r="D452" s="239"/>
    </row>
    <row r="453" ht="15.75" customHeight="1">
      <c r="B453" s="239"/>
      <c r="C453" s="239"/>
      <c r="D453" s="239"/>
    </row>
    <row r="454" ht="15.75" customHeight="1">
      <c r="B454" s="239"/>
      <c r="C454" s="239"/>
      <c r="D454" s="239"/>
    </row>
    <row r="455" ht="15.75" customHeight="1">
      <c r="B455" s="239"/>
      <c r="C455" s="239"/>
      <c r="D455" s="239"/>
    </row>
    <row r="456" ht="15.75" customHeight="1">
      <c r="B456" s="239"/>
      <c r="C456" s="239"/>
      <c r="D456" s="239"/>
    </row>
    <row r="457" ht="15.75" customHeight="1">
      <c r="B457" s="239"/>
      <c r="C457" s="239"/>
      <c r="D457" s="239"/>
    </row>
    <row r="458" ht="15.75" customHeight="1">
      <c r="B458" s="239"/>
      <c r="C458" s="239"/>
      <c r="D458" s="239"/>
    </row>
    <row r="459" ht="15.75" customHeight="1">
      <c r="B459" s="239"/>
      <c r="C459" s="239"/>
      <c r="D459" s="239"/>
    </row>
    <row r="460" ht="15.75" customHeight="1">
      <c r="B460" s="239"/>
      <c r="C460" s="239"/>
      <c r="D460" s="239"/>
    </row>
    <row r="461" ht="15.75" customHeight="1">
      <c r="B461" s="239"/>
      <c r="C461" s="239"/>
      <c r="D461" s="239"/>
    </row>
    <row r="462" ht="15.75" customHeight="1">
      <c r="B462" s="239"/>
      <c r="C462" s="239"/>
      <c r="D462" s="239"/>
    </row>
    <row r="463" ht="15.75" customHeight="1">
      <c r="B463" s="239"/>
      <c r="C463" s="239"/>
      <c r="D463" s="239"/>
    </row>
    <row r="464" ht="15.75" customHeight="1">
      <c r="B464" s="239"/>
      <c r="C464" s="239"/>
      <c r="D464" s="239"/>
    </row>
    <row r="465" ht="15.75" customHeight="1">
      <c r="B465" s="239"/>
      <c r="C465" s="239"/>
      <c r="D465" s="239"/>
    </row>
    <row r="466" ht="15.75" customHeight="1">
      <c r="B466" s="239"/>
      <c r="C466" s="239"/>
      <c r="D466" s="239"/>
    </row>
    <row r="467" ht="15.75" customHeight="1">
      <c r="B467" s="239"/>
      <c r="C467" s="239"/>
      <c r="D467" s="239"/>
    </row>
    <row r="468" ht="15.75" customHeight="1">
      <c r="B468" s="239"/>
      <c r="C468" s="239"/>
      <c r="D468" s="239"/>
    </row>
    <row r="469" ht="15.75" customHeight="1">
      <c r="B469" s="239"/>
      <c r="C469" s="239"/>
      <c r="D469" s="239"/>
    </row>
    <row r="470" ht="15.75" customHeight="1">
      <c r="B470" s="239"/>
      <c r="C470" s="239"/>
      <c r="D470" s="239"/>
    </row>
    <row r="471" ht="15.75" customHeight="1">
      <c r="B471" s="239"/>
      <c r="C471" s="239"/>
      <c r="D471" s="239"/>
    </row>
    <row r="472" ht="15.75" customHeight="1">
      <c r="B472" s="239"/>
      <c r="C472" s="239"/>
      <c r="D472" s="239"/>
    </row>
    <row r="473" ht="15.75" customHeight="1">
      <c r="B473" s="239"/>
      <c r="C473" s="239"/>
      <c r="D473" s="239"/>
    </row>
    <row r="474" ht="15.75" customHeight="1">
      <c r="B474" s="239"/>
      <c r="C474" s="239"/>
      <c r="D474" s="239"/>
    </row>
    <row r="475" ht="15.75" customHeight="1">
      <c r="B475" s="239"/>
      <c r="C475" s="239"/>
      <c r="D475" s="239"/>
    </row>
    <row r="476" ht="15.75" customHeight="1">
      <c r="B476" s="239"/>
      <c r="C476" s="239"/>
      <c r="D476" s="239"/>
    </row>
    <row r="477" ht="15.75" customHeight="1">
      <c r="B477" s="239"/>
      <c r="C477" s="239"/>
      <c r="D477" s="239"/>
    </row>
    <row r="478" ht="15.75" customHeight="1">
      <c r="B478" s="239"/>
      <c r="C478" s="239"/>
      <c r="D478" s="239"/>
    </row>
    <row r="479" ht="15.75" customHeight="1">
      <c r="B479" s="239"/>
      <c r="C479" s="239"/>
      <c r="D479" s="239"/>
    </row>
    <row r="480" ht="15.75" customHeight="1">
      <c r="B480" s="239"/>
      <c r="C480" s="239"/>
      <c r="D480" s="239"/>
    </row>
    <row r="481" ht="15.75" customHeight="1">
      <c r="B481" s="239"/>
      <c r="C481" s="239"/>
      <c r="D481" s="239"/>
    </row>
    <row r="482" ht="15.75" customHeight="1">
      <c r="B482" s="239"/>
      <c r="C482" s="239"/>
      <c r="D482" s="239"/>
    </row>
    <row r="483" ht="15.75" customHeight="1">
      <c r="B483" s="239"/>
      <c r="C483" s="239"/>
      <c r="D483" s="239"/>
    </row>
    <row r="484" ht="15.75" customHeight="1">
      <c r="B484" s="239"/>
      <c r="C484" s="239"/>
      <c r="D484" s="239"/>
    </row>
    <row r="485" ht="15.75" customHeight="1">
      <c r="B485" s="239"/>
      <c r="C485" s="239"/>
      <c r="D485" s="239"/>
    </row>
    <row r="486" ht="15.75" customHeight="1">
      <c r="B486" s="239"/>
      <c r="C486" s="239"/>
      <c r="D486" s="239"/>
    </row>
    <row r="487" ht="15.75" customHeight="1">
      <c r="B487" s="239"/>
      <c r="C487" s="239"/>
      <c r="D487" s="239"/>
    </row>
    <row r="488" ht="15.75" customHeight="1">
      <c r="B488" s="239"/>
      <c r="C488" s="239"/>
      <c r="D488" s="239"/>
    </row>
    <row r="489" ht="15.75" customHeight="1">
      <c r="B489" s="239"/>
      <c r="C489" s="239"/>
      <c r="D489" s="239"/>
    </row>
    <row r="490" ht="15.75" customHeight="1">
      <c r="B490" s="239"/>
      <c r="C490" s="239"/>
      <c r="D490" s="239"/>
    </row>
    <row r="491" ht="15.75" customHeight="1">
      <c r="B491" s="239"/>
      <c r="C491" s="239"/>
      <c r="D491" s="239"/>
    </row>
    <row r="492" ht="15.75" customHeight="1">
      <c r="B492" s="239"/>
      <c r="C492" s="239"/>
      <c r="D492" s="239"/>
    </row>
    <row r="493" ht="15.75" customHeight="1">
      <c r="B493" s="239"/>
      <c r="C493" s="239"/>
      <c r="D493" s="239"/>
    </row>
    <row r="494" ht="15.75" customHeight="1">
      <c r="B494" s="239"/>
      <c r="C494" s="239"/>
      <c r="D494" s="239"/>
    </row>
    <row r="495" ht="15.75" customHeight="1">
      <c r="B495" s="239"/>
      <c r="C495" s="239"/>
      <c r="D495" s="239"/>
    </row>
    <row r="496" ht="15.75" customHeight="1">
      <c r="B496" s="239"/>
      <c r="C496" s="239"/>
      <c r="D496" s="239"/>
    </row>
    <row r="497" ht="15.75" customHeight="1">
      <c r="B497" s="239"/>
      <c r="C497" s="239"/>
      <c r="D497" s="239"/>
    </row>
    <row r="498" ht="15.75" customHeight="1">
      <c r="B498" s="239"/>
      <c r="C498" s="239"/>
      <c r="D498" s="239"/>
    </row>
    <row r="499" ht="15.75" customHeight="1">
      <c r="B499" s="239"/>
      <c r="C499" s="239"/>
      <c r="D499" s="239"/>
    </row>
    <row r="500" ht="15.75" customHeight="1">
      <c r="B500" s="239"/>
      <c r="C500" s="239"/>
      <c r="D500" s="239"/>
    </row>
    <row r="501" ht="15.75" customHeight="1">
      <c r="B501" s="239"/>
      <c r="C501" s="239"/>
      <c r="D501" s="239"/>
    </row>
    <row r="502" ht="15.75" customHeight="1">
      <c r="B502" s="239"/>
      <c r="C502" s="239"/>
      <c r="D502" s="239"/>
    </row>
    <row r="503" ht="15.75" customHeight="1">
      <c r="B503" s="239"/>
      <c r="C503" s="239"/>
      <c r="D503" s="239"/>
    </row>
    <row r="504" ht="15.75" customHeight="1">
      <c r="B504" s="239"/>
      <c r="C504" s="239"/>
      <c r="D504" s="239"/>
    </row>
    <row r="505" ht="15.75" customHeight="1">
      <c r="B505" s="239"/>
      <c r="C505" s="239"/>
      <c r="D505" s="239"/>
    </row>
    <row r="506" ht="15.75" customHeight="1">
      <c r="B506" s="239"/>
      <c r="C506" s="239"/>
      <c r="D506" s="239"/>
    </row>
    <row r="507" ht="15.75" customHeight="1">
      <c r="B507" s="239"/>
      <c r="C507" s="239"/>
      <c r="D507" s="239"/>
    </row>
    <row r="508" ht="15.75" customHeight="1">
      <c r="B508" s="239"/>
      <c r="C508" s="239"/>
      <c r="D508" s="239"/>
    </row>
    <row r="509" ht="15.75" customHeight="1">
      <c r="B509" s="239"/>
      <c r="C509" s="239"/>
      <c r="D509" s="239"/>
    </row>
    <row r="510" ht="15.75" customHeight="1">
      <c r="B510" s="239"/>
      <c r="C510" s="239"/>
      <c r="D510" s="239"/>
    </row>
    <row r="511" ht="15.75" customHeight="1">
      <c r="B511" s="239"/>
      <c r="C511" s="239"/>
      <c r="D511" s="239"/>
    </row>
    <row r="512" ht="15.75" customHeight="1">
      <c r="B512" s="239"/>
      <c r="C512" s="239"/>
      <c r="D512" s="239"/>
    </row>
    <row r="513" ht="15.75" customHeight="1">
      <c r="B513" s="239"/>
      <c r="C513" s="239"/>
      <c r="D513" s="239"/>
    </row>
    <row r="514" ht="15.75" customHeight="1">
      <c r="B514" s="239"/>
      <c r="C514" s="239"/>
      <c r="D514" s="239"/>
    </row>
    <row r="515" ht="15.75" customHeight="1">
      <c r="B515" s="239"/>
      <c r="C515" s="239"/>
      <c r="D515" s="239"/>
    </row>
    <row r="516" ht="15.75" customHeight="1">
      <c r="B516" s="239"/>
      <c r="C516" s="239"/>
      <c r="D516" s="239"/>
    </row>
    <row r="517" ht="15.75" customHeight="1">
      <c r="B517" s="239"/>
      <c r="C517" s="239"/>
      <c r="D517" s="239"/>
    </row>
    <row r="518" ht="15.75" customHeight="1">
      <c r="B518" s="239"/>
      <c r="C518" s="239"/>
      <c r="D518" s="239"/>
    </row>
    <row r="519" ht="15.75" customHeight="1">
      <c r="B519" s="239"/>
      <c r="C519" s="239"/>
      <c r="D519" s="239"/>
    </row>
    <row r="520" ht="15.75" customHeight="1">
      <c r="B520" s="239"/>
      <c r="C520" s="239"/>
      <c r="D520" s="239"/>
    </row>
    <row r="521" ht="15.75" customHeight="1">
      <c r="B521" s="239"/>
      <c r="C521" s="239"/>
      <c r="D521" s="239"/>
    </row>
    <row r="522" ht="15.75" customHeight="1">
      <c r="B522" s="239"/>
      <c r="C522" s="239"/>
      <c r="D522" s="239"/>
    </row>
    <row r="523" ht="15.75" customHeight="1">
      <c r="B523" s="239"/>
      <c r="C523" s="239"/>
      <c r="D523" s="239"/>
    </row>
    <row r="524" ht="15.75" customHeight="1">
      <c r="B524" s="239"/>
      <c r="C524" s="239"/>
      <c r="D524" s="239"/>
    </row>
    <row r="525" ht="15.75" customHeight="1">
      <c r="B525" s="239"/>
      <c r="C525" s="239"/>
      <c r="D525" s="239"/>
    </row>
    <row r="526" ht="15.75" customHeight="1">
      <c r="B526" s="239"/>
      <c r="C526" s="239"/>
      <c r="D526" s="239"/>
    </row>
    <row r="527" ht="15.75" customHeight="1">
      <c r="B527" s="239"/>
      <c r="C527" s="239"/>
      <c r="D527" s="239"/>
    </row>
    <row r="528" ht="15.75" customHeight="1">
      <c r="B528" s="239"/>
      <c r="C528" s="239"/>
      <c r="D528" s="239"/>
    </row>
    <row r="529" ht="15.75" customHeight="1">
      <c r="B529" s="239"/>
      <c r="C529" s="239"/>
      <c r="D529" s="239"/>
    </row>
    <row r="530" ht="15.75" customHeight="1">
      <c r="B530" s="239"/>
      <c r="C530" s="239"/>
      <c r="D530" s="239"/>
    </row>
    <row r="531" ht="15.75" customHeight="1">
      <c r="B531" s="239"/>
      <c r="C531" s="239"/>
      <c r="D531" s="239"/>
    </row>
    <row r="532" ht="15.75" customHeight="1">
      <c r="B532" s="239"/>
      <c r="C532" s="239"/>
      <c r="D532" s="239"/>
    </row>
    <row r="533" ht="15.75" customHeight="1">
      <c r="B533" s="239"/>
      <c r="C533" s="239"/>
      <c r="D533" s="239"/>
    </row>
    <row r="534" ht="15.75" customHeight="1">
      <c r="B534" s="239"/>
      <c r="C534" s="239"/>
      <c r="D534" s="239"/>
    </row>
    <row r="535" ht="15.75" customHeight="1">
      <c r="B535" s="239"/>
      <c r="C535" s="239"/>
      <c r="D535" s="239"/>
    </row>
    <row r="536" ht="15.75" customHeight="1">
      <c r="B536" s="239"/>
      <c r="C536" s="239"/>
      <c r="D536" s="239"/>
    </row>
    <row r="537" ht="15.75" customHeight="1">
      <c r="B537" s="239"/>
      <c r="C537" s="239"/>
      <c r="D537" s="239"/>
    </row>
    <row r="538" ht="15.75" customHeight="1">
      <c r="B538" s="239"/>
      <c r="C538" s="239"/>
      <c r="D538" s="239"/>
    </row>
    <row r="539" ht="15.75" customHeight="1">
      <c r="B539" s="239"/>
      <c r="C539" s="239"/>
      <c r="D539" s="239"/>
    </row>
    <row r="540" ht="15.75" customHeight="1">
      <c r="B540" s="239"/>
      <c r="C540" s="239"/>
      <c r="D540" s="239"/>
    </row>
    <row r="541" ht="15.75" customHeight="1">
      <c r="B541" s="239"/>
      <c r="C541" s="239"/>
      <c r="D541" s="239"/>
    </row>
    <row r="542" ht="15.75" customHeight="1">
      <c r="B542" s="239"/>
      <c r="C542" s="239"/>
      <c r="D542" s="239"/>
    </row>
    <row r="543" ht="15.75" customHeight="1">
      <c r="B543" s="239"/>
      <c r="C543" s="239"/>
      <c r="D543" s="239"/>
    </row>
    <row r="544" ht="15.75" customHeight="1">
      <c r="B544" s="239"/>
      <c r="C544" s="239"/>
      <c r="D544" s="239"/>
    </row>
    <row r="545" ht="15.75" customHeight="1">
      <c r="B545" s="239"/>
      <c r="C545" s="239"/>
      <c r="D545" s="239"/>
    </row>
    <row r="546" ht="15.75" customHeight="1">
      <c r="B546" s="239"/>
      <c r="C546" s="239"/>
      <c r="D546" s="239"/>
    </row>
    <row r="547" ht="15.75" customHeight="1">
      <c r="B547" s="239"/>
      <c r="C547" s="239"/>
      <c r="D547" s="239"/>
    </row>
    <row r="548" ht="15.75" customHeight="1">
      <c r="B548" s="239"/>
      <c r="C548" s="239"/>
      <c r="D548" s="239"/>
    </row>
    <row r="549" ht="15.75" customHeight="1">
      <c r="B549" s="239"/>
      <c r="C549" s="239"/>
      <c r="D549" s="239"/>
    </row>
    <row r="550" ht="15.75" customHeight="1">
      <c r="B550" s="239"/>
      <c r="C550" s="239"/>
      <c r="D550" s="239"/>
    </row>
    <row r="551" ht="15.75" customHeight="1">
      <c r="B551" s="239"/>
      <c r="C551" s="239"/>
      <c r="D551" s="239"/>
    </row>
    <row r="552" ht="15.75" customHeight="1">
      <c r="B552" s="239"/>
      <c r="C552" s="239"/>
      <c r="D552" s="239"/>
    </row>
    <row r="553" ht="15.75" customHeight="1">
      <c r="B553" s="239"/>
      <c r="C553" s="239"/>
      <c r="D553" s="239"/>
    </row>
    <row r="554" ht="15.75" customHeight="1">
      <c r="B554" s="239"/>
      <c r="C554" s="239"/>
      <c r="D554" s="239"/>
    </row>
    <row r="555" ht="15.75" customHeight="1">
      <c r="B555" s="239"/>
      <c r="C555" s="239"/>
      <c r="D555" s="239"/>
    </row>
    <row r="556" ht="15.75" customHeight="1">
      <c r="B556" s="239"/>
      <c r="C556" s="239"/>
      <c r="D556" s="239"/>
    </row>
    <row r="557" ht="15.75" customHeight="1">
      <c r="B557" s="239"/>
      <c r="C557" s="239"/>
      <c r="D557" s="239"/>
    </row>
    <row r="558" ht="15.75" customHeight="1">
      <c r="B558" s="239"/>
      <c r="C558" s="239"/>
      <c r="D558" s="239"/>
    </row>
    <row r="559" ht="15.75" customHeight="1">
      <c r="B559" s="239"/>
      <c r="C559" s="239"/>
      <c r="D559" s="239"/>
    </row>
    <row r="560" ht="15.75" customHeight="1">
      <c r="B560" s="239"/>
      <c r="C560" s="239"/>
      <c r="D560" s="239"/>
    </row>
    <row r="561" ht="15.75" customHeight="1">
      <c r="B561" s="239"/>
      <c r="C561" s="239"/>
      <c r="D561" s="239"/>
    </row>
    <row r="562" ht="15.75" customHeight="1">
      <c r="B562" s="239"/>
      <c r="C562" s="239"/>
      <c r="D562" s="239"/>
    </row>
    <row r="563" ht="15.75" customHeight="1">
      <c r="B563" s="239"/>
      <c r="C563" s="239"/>
      <c r="D563" s="239"/>
    </row>
    <row r="564" ht="15.75" customHeight="1">
      <c r="B564" s="239"/>
      <c r="C564" s="239"/>
      <c r="D564" s="239"/>
    </row>
    <row r="565" ht="15.75" customHeight="1">
      <c r="B565" s="239"/>
      <c r="C565" s="239"/>
      <c r="D565" s="239"/>
    </row>
    <row r="566" ht="15.75" customHeight="1">
      <c r="B566" s="239"/>
      <c r="C566" s="239"/>
      <c r="D566" s="239"/>
    </row>
    <row r="567" ht="15.75" customHeight="1">
      <c r="B567" s="239"/>
      <c r="C567" s="239"/>
      <c r="D567" s="239"/>
    </row>
    <row r="568" ht="15.75" customHeight="1">
      <c r="B568" s="239"/>
      <c r="C568" s="239"/>
      <c r="D568" s="239"/>
    </row>
    <row r="569" ht="15.75" customHeight="1">
      <c r="B569" s="239"/>
      <c r="C569" s="239"/>
      <c r="D569" s="239"/>
    </row>
    <row r="570" ht="15.75" customHeight="1">
      <c r="B570" s="239"/>
      <c r="C570" s="239"/>
      <c r="D570" s="239"/>
    </row>
    <row r="571" ht="15.75" customHeight="1">
      <c r="B571" s="239"/>
      <c r="C571" s="239"/>
      <c r="D571" s="239"/>
    </row>
    <row r="572" ht="15.75" customHeight="1">
      <c r="B572" s="239"/>
      <c r="C572" s="239"/>
      <c r="D572" s="239"/>
    </row>
    <row r="573" ht="15.75" customHeight="1">
      <c r="B573" s="239"/>
      <c r="C573" s="239"/>
      <c r="D573" s="239"/>
    </row>
    <row r="574" ht="15.75" customHeight="1">
      <c r="B574" s="239"/>
      <c r="C574" s="239"/>
      <c r="D574" s="239"/>
    </row>
    <row r="575" ht="15.75" customHeight="1">
      <c r="B575" s="239"/>
      <c r="C575" s="239"/>
      <c r="D575" s="239"/>
    </row>
    <row r="576" ht="15.75" customHeight="1">
      <c r="B576" s="239"/>
      <c r="C576" s="239"/>
      <c r="D576" s="239"/>
    </row>
    <row r="577" ht="15.75" customHeight="1">
      <c r="B577" s="239"/>
      <c r="C577" s="239"/>
      <c r="D577" s="239"/>
    </row>
    <row r="578" ht="15.75" customHeight="1">
      <c r="B578" s="239"/>
      <c r="C578" s="239"/>
      <c r="D578" s="239"/>
    </row>
    <row r="579" ht="15.75" customHeight="1">
      <c r="B579" s="239"/>
      <c r="C579" s="239"/>
      <c r="D579" s="239"/>
    </row>
    <row r="580" ht="15.75" customHeight="1">
      <c r="B580" s="239"/>
      <c r="C580" s="239"/>
      <c r="D580" s="239"/>
    </row>
    <row r="581" ht="15.75" customHeight="1">
      <c r="B581" s="239"/>
      <c r="C581" s="239"/>
      <c r="D581" s="239"/>
    </row>
    <row r="582" ht="15.75" customHeight="1">
      <c r="B582" s="239"/>
      <c r="C582" s="239"/>
      <c r="D582" s="239"/>
    </row>
    <row r="583" ht="15.75" customHeight="1">
      <c r="B583" s="239"/>
      <c r="C583" s="239"/>
      <c r="D583" s="239"/>
    </row>
    <row r="584" ht="15.75" customHeight="1">
      <c r="B584" s="239"/>
      <c r="C584" s="239"/>
      <c r="D584" s="239"/>
    </row>
    <row r="585" ht="15.75" customHeight="1">
      <c r="B585" s="239"/>
      <c r="C585" s="239"/>
      <c r="D585" s="239"/>
    </row>
    <row r="586" ht="15.75" customHeight="1">
      <c r="B586" s="239"/>
      <c r="C586" s="239"/>
      <c r="D586" s="239"/>
    </row>
    <row r="587" ht="15.75" customHeight="1">
      <c r="B587" s="239"/>
      <c r="C587" s="239"/>
      <c r="D587" s="239"/>
    </row>
    <row r="588" ht="15.75" customHeight="1">
      <c r="B588" s="239"/>
      <c r="C588" s="239"/>
      <c r="D588" s="239"/>
    </row>
    <row r="589" ht="15.75" customHeight="1">
      <c r="B589" s="239"/>
      <c r="C589" s="239"/>
      <c r="D589" s="239"/>
    </row>
    <row r="590" ht="15.75" customHeight="1">
      <c r="B590" s="239"/>
      <c r="C590" s="239"/>
      <c r="D590" s="239"/>
    </row>
    <row r="591" ht="15.75" customHeight="1">
      <c r="B591" s="239"/>
      <c r="C591" s="239"/>
      <c r="D591" s="239"/>
    </row>
    <row r="592" ht="15.75" customHeight="1">
      <c r="B592" s="239"/>
      <c r="C592" s="239"/>
      <c r="D592" s="239"/>
    </row>
    <row r="593" ht="15.75" customHeight="1">
      <c r="B593" s="239"/>
      <c r="C593" s="239"/>
      <c r="D593" s="239"/>
    </row>
    <row r="594" ht="15.75" customHeight="1">
      <c r="B594" s="239"/>
      <c r="C594" s="239"/>
      <c r="D594" s="239"/>
    </row>
    <row r="595" ht="15.75" customHeight="1">
      <c r="B595" s="239"/>
      <c r="C595" s="239"/>
      <c r="D595" s="239"/>
    </row>
    <row r="596" ht="15.75" customHeight="1">
      <c r="B596" s="239"/>
      <c r="C596" s="239"/>
      <c r="D596" s="239"/>
    </row>
    <row r="597" ht="15.75" customHeight="1">
      <c r="B597" s="239"/>
      <c r="C597" s="239"/>
      <c r="D597" s="239"/>
    </row>
    <row r="598" ht="15.75" customHeight="1">
      <c r="B598" s="239"/>
      <c r="C598" s="239"/>
      <c r="D598" s="239"/>
    </row>
    <row r="599" ht="15.75" customHeight="1">
      <c r="B599" s="239"/>
      <c r="C599" s="239"/>
      <c r="D599" s="239"/>
    </row>
    <row r="600" ht="15.75" customHeight="1">
      <c r="B600" s="239"/>
      <c r="C600" s="239"/>
      <c r="D600" s="239"/>
    </row>
    <row r="601" ht="15.75" customHeight="1">
      <c r="B601" s="239"/>
      <c r="C601" s="239"/>
      <c r="D601" s="239"/>
    </row>
    <row r="602" ht="15.75" customHeight="1">
      <c r="B602" s="239"/>
      <c r="C602" s="239"/>
      <c r="D602" s="239"/>
    </row>
    <row r="603" ht="15.75" customHeight="1">
      <c r="B603" s="239"/>
      <c r="C603" s="239"/>
      <c r="D603" s="239"/>
    </row>
    <row r="604" ht="15.75" customHeight="1">
      <c r="B604" s="239"/>
      <c r="C604" s="239"/>
      <c r="D604" s="239"/>
    </row>
    <row r="605" ht="15.75" customHeight="1">
      <c r="B605" s="239"/>
      <c r="C605" s="239"/>
      <c r="D605" s="239"/>
    </row>
    <row r="606" ht="15.75" customHeight="1">
      <c r="B606" s="239"/>
      <c r="C606" s="239"/>
      <c r="D606" s="239"/>
    </row>
    <row r="607" ht="15.75" customHeight="1">
      <c r="B607" s="239"/>
      <c r="C607" s="239"/>
      <c r="D607" s="239"/>
    </row>
    <row r="608" ht="15.75" customHeight="1">
      <c r="B608" s="239"/>
      <c r="C608" s="239"/>
      <c r="D608" s="239"/>
    </row>
    <row r="609" ht="15.75" customHeight="1">
      <c r="B609" s="239"/>
      <c r="C609" s="239"/>
      <c r="D609" s="239"/>
    </row>
    <row r="610" ht="15.75" customHeight="1">
      <c r="B610" s="239"/>
      <c r="C610" s="239"/>
      <c r="D610" s="239"/>
    </row>
    <row r="611" ht="15.75" customHeight="1">
      <c r="B611" s="239"/>
      <c r="C611" s="239"/>
      <c r="D611" s="239"/>
    </row>
    <row r="612" ht="15.75" customHeight="1">
      <c r="B612" s="239"/>
      <c r="C612" s="239"/>
      <c r="D612" s="239"/>
    </row>
    <row r="613" ht="15.75" customHeight="1">
      <c r="B613" s="239"/>
      <c r="C613" s="239"/>
      <c r="D613" s="239"/>
    </row>
    <row r="614" ht="15.75" customHeight="1">
      <c r="B614" s="239"/>
      <c r="C614" s="239"/>
      <c r="D614" s="239"/>
    </row>
    <row r="615" ht="15.75" customHeight="1">
      <c r="B615" s="239"/>
      <c r="C615" s="239"/>
      <c r="D615" s="239"/>
    </row>
    <row r="616" ht="15.75" customHeight="1">
      <c r="B616" s="239"/>
      <c r="C616" s="239"/>
      <c r="D616" s="239"/>
    </row>
    <row r="617" ht="15.75" customHeight="1">
      <c r="B617" s="239"/>
      <c r="C617" s="239"/>
      <c r="D617" s="239"/>
    </row>
    <row r="618" ht="15.75" customHeight="1">
      <c r="B618" s="239"/>
      <c r="C618" s="239"/>
      <c r="D618" s="239"/>
    </row>
    <row r="619" ht="15.75" customHeight="1">
      <c r="B619" s="239"/>
      <c r="C619" s="239"/>
      <c r="D619" s="239"/>
    </row>
    <row r="620" ht="15.75" customHeight="1">
      <c r="B620" s="239"/>
      <c r="C620" s="239"/>
      <c r="D620" s="239"/>
    </row>
    <row r="621" ht="15.75" customHeight="1">
      <c r="B621" s="239"/>
      <c r="C621" s="239"/>
      <c r="D621" s="239"/>
    </row>
    <row r="622" ht="15.75" customHeight="1">
      <c r="B622" s="239"/>
      <c r="C622" s="239"/>
      <c r="D622" s="239"/>
    </row>
    <row r="623" ht="15.75" customHeight="1">
      <c r="B623" s="239"/>
      <c r="C623" s="239"/>
      <c r="D623" s="239"/>
    </row>
    <row r="624" ht="15.75" customHeight="1">
      <c r="B624" s="239"/>
      <c r="C624" s="239"/>
      <c r="D624" s="239"/>
    </row>
    <row r="625" ht="15.75" customHeight="1">
      <c r="B625" s="239"/>
      <c r="C625" s="239"/>
      <c r="D625" s="239"/>
    </row>
    <row r="626" ht="15.75" customHeight="1">
      <c r="B626" s="239"/>
      <c r="C626" s="239"/>
      <c r="D626" s="239"/>
    </row>
    <row r="627" ht="15.75" customHeight="1">
      <c r="B627" s="239"/>
      <c r="C627" s="239"/>
      <c r="D627" s="239"/>
    </row>
    <row r="628" ht="15.75" customHeight="1">
      <c r="B628" s="239"/>
      <c r="C628" s="239"/>
      <c r="D628" s="239"/>
    </row>
    <row r="629" ht="15.75" customHeight="1">
      <c r="B629" s="239"/>
      <c r="C629" s="239"/>
      <c r="D629" s="239"/>
    </row>
    <row r="630" ht="15.75" customHeight="1">
      <c r="B630" s="239"/>
      <c r="C630" s="239"/>
      <c r="D630" s="239"/>
    </row>
    <row r="631" ht="15.75" customHeight="1">
      <c r="B631" s="239"/>
      <c r="C631" s="239"/>
      <c r="D631" s="239"/>
    </row>
    <row r="632" ht="15.75" customHeight="1">
      <c r="B632" s="239"/>
      <c r="C632" s="239"/>
      <c r="D632" s="239"/>
    </row>
    <row r="633" ht="15.75" customHeight="1">
      <c r="B633" s="239"/>
      <c r="C633" s="239"/>
      <c r="D633" s="239"/>
    </row>
    <row r="634" ht="15.75" customHeight="1">
      <c r="B634" s="239"/>
      <c r="C634" s="239"/>
      <c r="D634" s="239"/>
    </row>
    <row r="635" ht="15.75" customHeight="1">
      <c r="B635" s="239"/>
      <c r="C635" s="239"/>
      <c r="D635" s="239"/>
    </row>
    <row r="636" ht="15.75" customHeight="1">
      <c r="B636" s="239"/>
      <c r="C636" s="239"/>
      <c r="D636" s="239"/>
    </row>
    <row r="637" ht="15.75" customHeight="1">
      <c r="B637" s="239"/>
      <c r="C637" s="239"/>
      <c r="D637" s="239"/>
    </row>
    <row r="638" ht="15.75" customHeight="1">
      <c r="B638" s="239"/>
      <c r="C638" s="239"/>
      <c r="D638" s="239"/>
    </row>
    <row r="639" ht="15.75" customHeight="1">
      <c r="B639" s="239"/>
      <c r="C639" s="239"/>
      <c r="D639" s="239"/>
    </row>
    <row r="640" ht="15.75" customHeight="1">
      <c r="B640" s="239"/>
      <c r="C640" s="239"/>
      <c r="D640" s="239"/>
    </row>
    <row r="641" ht="15.75" customHeight="1">
      <c r="B641" s="239"/>
      <c r="C641" s="239"/>
      <c r="D641" s="239"/>
    </row>
    <row r="642" ht="15.75" customHeight="1">
      <c r="B642" s="239"/>
      <c r="C642" s="239"/>
      <c r="D642" s="239"/>
    </row>
    <row r="643" ht="15.75" customHeight="1">
      <c r="B643" s="239"/>
      <c r="C643" s="239"/>
      <c r="D643" s="239"/>
    </row>
    <row r="644" ht="15.75" customHeight="1">
      <c r="B644" s="239"/>
      <c r="C644" s="239"/>
      <c r="D644" s="239"/>
    </row>
    <row r="645" ht="15.75" customHeight="1">
      <c r="B645" s="239"/>
      <c r="C645" s="239"/>
      <c r="D645" s="239"/>
    </row>
    <row r="646" ht="15.75" customHeight="1">
      <c r="B646" s="239"/>
      <c r="C646" s="239"/>
      <c r="D646" s="239"/>
    </row>
    <row r="647" ht="15.75" customHeight="1">
      <c r="B647" s="239"/>
      <c r="C647" s="239"/>
      <c r="D647" s="239"/>
    </row>
    <row r="648" ht="15.75" customHeight="1">
      <c r="B648" s="239"/>
      <c r="C648" s="239"/>
      <c r="D648" s="239"/>
    </row>
    <row r="649" ht="15.75" customHeight="1">
      <c r="B649" s="239"/>
      <c r="C649" s="239"/>
      <c r="D649" s="239"/>
    </row>
    <row r="650" ht="15.75" customHeight="1">
      <c r="B650" s="239"/>
      <c r="C650" s="239"/>
      <c r="D650" s="239"/>
    </row>
    <row r="651" ht="15.75" customHeight="1">
      <c r="B651" s="239"/>
      <c r="C651" s="239"/>
      <c r="D651" s="239"/>
    </row>
    <row r="652" ht="15.75" customHeight="1">
      <c r="B652" s="239"/>
      <c r="C652" s="239"/>
      <c r="D652" s="239"/>
    </row>
    <row r="653" ht="15.75" customHeight="1">
      <c r="B653" s="239"/>
      <c r="C653" s="239"/>
      <c r="D653" s="239"/>
    </row>
    <row r="654" ht="15.75" customHeight="1">
      <c r="B654" s="239"/>
      <c r="C654" s="239"/>
      <c r="D654" s="239"/>
    </row>
    <row r="655" ht="15.75" customHeight="1">
      <c r="B655" s="239"/>
      <c r="C655" s="239"/>
      <c r="D655" s="239"/>
    </row>
    <row r="656" ht="15.75" customHeight="1">
      <c r="B656" s="239"/>
      <c r="C656" s="239"/>
      <c r="D656" s="239"/>
    </row>
    <row r="657" ht="15.75" customHeight="1">
      <c r="B657" s="239"/>
      <c r="C657" s="239"/>
      <c r="D657" s="239"/>
    </row>
    <row r="658" ht="15.75" customHeight="1">
      <c r="B658" s="239"/>
      <c r="C658" s="239"/>
      <c r="D658" s="239"/>
    </row>
    <row r="659" ht="15.75" customHeight="1">
      <c r="B659" s="239"/>
      <c r="C659" s="239"/>
      <c r="D659" s="239"/>
    </row>
    <row r="660" ht="15.75" customHeight="1">
      <c r="B660" s="239"/>
      <c r="C660" s="239"/>
      <c r="D660" s="239"/>
    </row>
    <row r="661" ht="15.75" customHeight="1">
      <c r="B661" s="239"/>
      <c r="C661" s="239"/>
      <c r="D661" s="239"/>
    </row>
    <row r="662" ht="15.75" customHeight="1">
      <c r="B662" s="239"/>
      <c r="C662" s="239"/>
      <c r="D662" s="239"/>
    </row>
    <row r="663" ht="15.75" customHeight="1">
      <c r="B663" s="239"/>
      <c r="C663" s="239"/>
      <c r="D663" s="239"/>
    </row>
    <row r="664" ht="15.75" customHeight="1">
      <c r="B664" s="239"/>
      <c r="C664" s="239"/>
      <c r="D664" s="239"/>
    </row>
    <row r="665" ht="15.75" customHeight="1">
      <c r="B665" s="239"/>
      <c r="C665" s="239"/>
      <c r="D665" s="239"/>
    </row>
    <row r="666" ht="15.75" customHeight="1">
      <c r="B666" s="239"/>
      <c r="C666" s="239"/>
      <c r="D666" s="239"/>
    </row>
    <row r="667" ht="15.75" customHeight="1">
      <c r="B667" s="239"/>
      <c r="C667" s="239"/>
      <c r="D667" s="239"/>
    </row>
    <row r="668" ht="15.75" customHeight="1">
      <c r="B668" s="239"/>
      <c r="C668" s="239"/>
      <c r="D668" s="239"/>
    </row>
    <row r="669" ht="15.75" customHeight="1">
      <c r="B669" s="239"/>
      <c r="C669" s="239"/>
      <c r="D669" s="239"/>
    </row>
    <row r="670" ht="15.75" customHeight="1">
      <c r="B670" s="239"/>
      <c r="C670" s="239"/>
      <c r="D670" s="239"/>
    </row>
    <row r="671" ht="15.75" customHeight="1">
      <c r="B671" s="239"/>
      <c r="C671" s="239"/>
      <c r="D671" s="239"/>
    </row>
    <row r="672" ht="15.75" customHeight="1">
      <c r="B672" s="239"/>
      <c r="C672" s="239"/>
      <c r="D672" s="239"/>
    </row>
    <row r="673" ht="15.75" customHeight="1">
      <c r="B673" s="239"/>
      <c r="C673" s="239"/>
      <c r="D673" s="239"/>
    </row>
    <row r="674" ht="15.75" customHeight="1">
      <c r="B674" s="239"/>
      <c r="C674" s="239"/>
      <c r="D674" s="239"/>
    </row>
    <row r="675" ht="15.75" customHeight="1">
      <c r="B675" s="239"/>
      <c r="C675" s="239"/>
      <c r="D675" s="239"/>
    </row>
    <row r="676" ht="15.75" customHeight="1">
      <c r="B676" s="239"/>
      <c r="C676" s="239"/>
      <c r="D676" s="239"/>
    </row>
    <row r="677" ht="15.75" customHeight="1">
      <c r="B677" s="239"/>
      <c r="C677" s="239"/>
      <c r="D677" s="239"/>
    </row>
    <row r="678" ht="15.75" customHeight="1">
      <c r="B678" s="239"/>
      <c r="C678" s="239"/>
      <c r="D678" s="239"/>
    </row>
    <row r="679" ht="15.75" customHeight="1">
      <c r="B679" s="239"/>
      <c r="C679" s="239"/>
      <c r="D679" s="239"/>
    </row>
    <row r="680" ht="15.75" customHeight="1">
      <c r="B680" s="239"/>
      <c r="C680" s="239"/>
      <c r="D680" s="239"/>
    </row>
    <row r="681" ht="15.75" customHeight="1">
      <c r="B681" s="239"/>
      <c r="C681" s="239"/>
      <c r="D681" s="239"/>
    </row>
    <row r="682" ht="15.75" customHeight="1">
      <c r="B682" s="239"/>
      <c r="C682" s="239"/>
      <c r="D682" s="239"/>
    </row>
    <row r="683" ht="15.75" customHeight="1">
      <c r="B683" s="239"/>
      <c r="C683" s="239"/>
      <c r="D683" s="239"/>
    </row>
    <row r="684" ht="15.75" customHeight="1">
      <c r="B684" s="239"/>
      <c r="C684" s="239"/>
      <c r="D684" s="239"/>
    </row>
    <row r="685" ht="15.75" customHeight="1">
      <c r="B685" s="239"/>
      <c r="C685" s="239"/>
      <c r="D685" s="239"/>
    </row>
    <row r="686" ht="15.75" customHeight="1">
      <c r="B686" s="239"/>
      <c r="C686" s="239"/>
      <c r="D686" s="239"/>
    </row>
    <row r="687" ht="15.75" customHeight="1">
      <c r="B687" s="239"/>
      <c r="C687" s="239"/>
      <c r="D687" s="239"/>
    </row>
    <row r="688" ht="15.75" customHeight="1">
      <c r="B688" s="239"/>
      <c r="C688" s="239"/>
      <c r="D688" s="239"/>
    </row>
    <row r="689" ht="15.75" customHeight="1">
      <c r="B689" s="239"/>
      <c r="C689" s="239"/>
      <c r="D689" s="239"/>
    </row>
    <row r="690" ht="15.75" customHeight="1">
      <c r="B690" s="239"/>
      <c r="C690" s="239"/>
      <c r="D690" s="239"/>
    </row>
    <row r="691" ht="15.75" customHeight="1">
      <c r="B691" s="239"/>
      <c r="C691" s="239"/>
      <c r="D691" s="239"/>
    </row>
    <row r="692" ht="15.75" customHeight="1">
      <c r="B692" s="239"/>
      <c r="C692" s="239"/>
      <c r="D692" s="239"/>
    </row>
    <row r="693" ht="15.75" customHeight="1">
      <c r="B693" s="239"/>
      <c r="C693" s="239"/>
      <c r="D693" s="239"/>
    </row>
    <row r="694" ht="15.75" customHeight="1">
      <c r="B694" s="239"/>
      <c r="C694" s="239"/>
      <c r="D694" s="239"/>
    </row>
    <row r="695" ht="15.75" customHeight="1">
      <c r="B695" s="239"/>
      <c r="C695" s="239"/>
      <c r="D695" s="239"/>
    </row>
    <row r="696" ht="15.75" customHeight="1">
      <c r="B696" s="239"/>
      <c r="C696" s="239"/>
      <c r="D696" s="239"/>
    </row>
    <row r="697" ht="15.75" customHeight="1">
      <c r="B697" s="239"/>
      <c r="C697" s="239"/>
      <c r="D697" s="239"/>
    </row>
    <row r="698" ht="15.75" customHeight="1">
      <c r="B698" s="239"/>
      <c r="C698" s="239"/>
      <c r="D698" s="239"/>
    </row>
    <row r="699" ht="15.75" customHeight="1">
      <c r="B699" s="239"/>
      <c r="C699" s="239"/>
      <c r="D699" s="239"/>
    </row>
    <row r="700" ht="15.75" customHeight="1">
      <c r="B700" s="239"/>
      <c r="C700" s="239"/>
      <c r="D700" s="239"/>
    </row>
    <row r="701" ht="15.75" customHeight="1">
      <c r="B701" s="239"/>
      <c r="C701" s="239"/>
      <c r="D701" s="239"/>
    </row>
    <row r="702" ht="15.75" customHeight="1">
      <c r="B702" s="239"/>
      <c r="C702" s="239"/>
      <c r="D702" s="239"/>
    </row>
    <row r="703" ht="15.75" customHeight="1">
      <c r="B703" s="239"/>
      <c r="C703" s="239"/>
      <c r="D703" s="239"/>
    </row>
    <row r="704" ht="15.75" customHeight="1">
      <c r="B704" s="239"/>
      <c r="C704" s="239"/>
      <c r="D704" s="239"/>
    </row>
    <row r="705" ht="15.75" customHeight="1">
      <c r="B705" s="239"/>
      <c r="C705" s="239"/>
      <c r="D705" s="239"/>
    </row>
    <row r="706" ht="15.75" customHeight="1">
      <c r="B706" s="239"/>
      <c r="C706" s="239"/>
      <c r="D706" s="239"/>
    </row>
    <row r="707" ht="15.75" customHeight="1">
      <c r="B707" s="239"/>
      <c r="C707" s="239"/>
      <c r="D707" s="239"/>
    </row>
    <row r="708" ht="15.75" customHeight="1">
      <c r="B708" s="239"/>
      <c r="C708" s="239"/>
      <c r="D708" s="239"/>
    </row>
    <row r="709" ht="15.75" customHeight="1">
      <c r="B709" s="239"/>
      <c r="C709" s="239"/>
      <c r="D709" s="239"/>
    </row>
    <row r="710" ht="15.75" customHeight="1">
      <c r="B710" s="239"/>
      <c r="C710" s="239"/>
      <c r="D710" s="239"/>
    </row>
    <row r="711" ht="15.75" customHeight="1">
      <c r="B711" s="239"/>
      <c r="C711" s="239"/>
      <c r="D711" s="239"/>
    </row>
    <row r="712" ht="15.75" customHeight="1">
      <c r="B712" s="239"/>
      <c r="C712" s="239"/>
      <c r="D712" s="239"/>
    </row>
    <row r="713" ht="15.75" customHeight="1">
      <c r="B713" s="239"/>
      <c r="C713" s="239"/>
      <c r="D713" s="239"/>
    </row>
    <row r="714" ht="15.75" customHeight="1">
      <c r="B714" s="239"/>
      <c r="C714" s="239"/>
      <c r="D714" s="239"/>
    </row>
    <row r="715" ht="15.75" customHeight="1">
      <c r="B715" s="239"/>
      <c r="C715" s="239"/>
      <c r="D715" s="239"/>
    </row>
    <row r="716" ht="15.75" customHeight="1">
      <c r="B716" s="239"/>
      <c r="C716" s="239"/>
      <c r="D716" s="239"/>
    </row>
    <row r="717" ht="15.75" customHeight="1">
      <c r="B717" s="239"/>
      <c r="C717" s="239"/>
      <c r="D717" s="239"/>
    </row>
    <row r="718" ht="15.75" customHeight="1">
      <c r="B718" s="239"/>
      <c r="C718" s="239"/>
      <c r="D718" s="239"/>
    </row>
    <row r="719" ht="15.75" customHeight="1">
      <c r="B719" s="239"/>
      <c r="C719" s="239"/>
      <c r="D719" s="239"/>
    </row>
    <row r="720" ht="15.75" customHeight="1">
      <c r="B720" s="239"/>
      <c r="C720" s="239"/>
      <c r="D720" s="239"/>
    </row>
    <row r="721" ht="15.75" customHeight="1">
      <c r="B721" s="239"/>
      <c r="C721" s="239"/>
      <c r="D721" s="239"/>
    </row>
    <row r="722" ht="15.75" customHeight="1">
      <c r="B722" s="239"/>
      <c r="C722" s="239"/>
      <c r="D722" s="239"/>
    </row>
    <row r="723" ht="15.75" customHeight="1">
      <c r="B723" s="239"/>
      <c r="C723" s="239"/>
      <c r="D723" s="239"/>
    </row>
    <row r="724" ht="15.75" customHeight="1">
      <c r="B724" s="239"/>
      <c r="C724" s="239"/>
      <c r="D724" s="239"/>
    </row>
    <row r="725" ht="15.75" customHeight="1">
      <c r="B725" s="239"/>
      <c r="C725" s="239"/>
      <c r="D725" s="239"/>
    </row>
    <row r="726" ht="15.75" customHeight="1">
      <c r="B726" s="239"/>
      <c r="C726" s="239"/>
      <c r="D726" s="239"/>
    </row>
    <row r="727" ht="15.75" customHeight="1">
      <c r="B727" s="239"/>
      <c r="C727" s="239"/>
      <c r="D727" s="239"/>
    </row>
    <row r="728" ht="15.75" customHeight="1">
      <c r="B728" s="239"/>
      <c r="C728" s="239"/>
      <c r="D728" s="239"/>
    </row>
    <row r="729" ht="15.75" customHeight="1">
      <c r="B729" s="239"/>
      <c r="C729" s="239"/>
      <c r="D729" s="239"/>
    </row>
    <row r="730" ht="15.75" customHeight="1">
      <c r="B730" s="239"/>
      <c r="C730" s="239"/>
      <c r="D730" s="239"/>
    </row>
    <row r="731" ht="15.75" customHeight="1">
      <c r="B731" s="239"/>
      <c r="C731" s="239"/>
      <c r="D731" s="239"/>
    </row>
    <row r="732" ht="15.75" customHeight="1">
      <c r="B732" s="239"/>
      <c r="C732" s="239"/>
      <c r="D732" s="239"/>
    </row>
    <row r="733" ht="15.75" customHeight="1">
      <c r="B733" s="239"/>
      <c r="C733" s="239"/>
      <c r="D733" s="239"/>
    </row>
    <row r="734" ht="15.75" customHeight="1">
      <c r="B734" s="239"/>
      <c r="C734" s="239"/>
      <c r="D734" s="239"/>
    </row>
    <row r="735" ht="15.75" customHeight="1">
      <c r="B735" s="239"/>
      <c r="C735" s="239"/>
      <c r="D735" s="239"/>
    </row>
    <row r="736" ht="15.75" customHeight="1">
      <c r="B736" s="239"/>
      <c r="C736" s="239"/>
      <c r="D736" s="239"/>
    </row>
    <row r="737" ht="15.75" customHeight="1">
      <c r="B737" s="239"/>
      <c r="C737" s="239"/>
      <c r="D737" s="239"/>
    </row>
    <row r="738" ht="15.75" customHeight="1">
      <c r="B738" s="239"/>
      <c r="C738" s="239"/>
      <c r="D738" s="239"/>
    </row>
    <row r="739" ht="15.75" customHeight="1">
      <c r="B739" s="239"/>
      <c r="C739" s="239"/>
      <c r="D739" s="239"/>
    </row>
    <row r="740" ht="15.75" customHeight="1">
      <c r="B740" s="239"/>
      <c r="C740" s="239"/>
      <c r="D740" s="239"/>
    </row>
    <row r="741" ht="15.75" customHeight="1">
      <c r="B741" s="239"/>
      <c r="C741" s="239"/>
      <c r="D741" s="239"/>
    </row>
    <row r="742" ht="15.75" customHeight="1">
      <c r="B742" s="239"/>
      <c r="C742" s="239"/>
      <c r="D742" s="239"/>
    </row>
    <row r="743" ht="15.75" customHeight="1">
      <c r="B743" s="239"/>
      <c r="C743" s="239"/>
      <c r="D743" s="239"/>
    </row>
    <row r="744" ht="15.75" customHeight="1">
      <c r="B744" s="239"/>
      <c r="C744" s="239"/>
      <c r="D744" s="239"/>
    </row>
    <row r="745" ht="15.75" customHeight="1">
      <c r="B745" s="239"/>
      <c r="C745" s="239"/>
      <c r="D745" s="239"/>
    </row>
    <row r="746" ht="15.75" customHeight="1">
      <c r="B746" s="239"/>
      <c r="C746" s="239"/>
      <c r="D746" s="239"/>
    </row>
    <row r="747" ht="15.75" customHeight="1">
      <c r="B747" s="239"/>
      <c r="C747" s="239"/>
      <c r="D747" s="239"/>
    </row>
    <row r="748" ht="15.75" customHeight="1">
      <c r="B748" s="239"/>
      <c r="C748" s="239"/>
      <c r="D748" s="239"/>
    </row>
    <row r="749" ht="15.75" customHeight="1">
      <c r="B749" s="239"/>
      <c r="C749" s="239"/>
      <c r="D749" s="239"/>
    </row>
    <row r="750" ht="15.75" customHeight="1">
      <c r="B750" s="239"/>
      <c r="C750" s="239"/>
      <c r="D750" s="239"/>
    </row>
    <row r="751" ht="15.75" customHeight="1">
      <c r="B751" s="239"/>
      <c r="C751" s="239"/>
      <c r="D751" s="239"/>
    </row>
    <row r="752" ht="15.75" customHeight="1">
      <c r="B752" s="239"/>
      <c r="C752" s="239"/>
      <c r="D752" s="239"/>
    </row>
    <row r="753" ht="15.75" customHeight="1">
      <c r="B753" s="239"/>
      <c r="C753" s="239"/>
      <c r="D753" s="239"/>
    </row>
    <row r="754" ht="15.75" customHeight="1">
      <c r="B754" s="239"/>
      <c r="C754" s="239"/>
      <c r="D754" s="239"/>
    </row>
    <row r="755" ht="15.75" customHeight="1">
      <c r="B755" s="239"/>
      <c r="C755" s="239"/>
      <c r="D755" s="239"/>
    </row>
    <row r="756" ht="15.75" customHeight="1">
      <c r="B756" s="239"/>
      <c r="C756" s="239"/>
      <c r="D756" s="239"/>
    </row>
    <row r="757" ht="15.75" customHeight="1">
      <c r="B757" s="239"/>
      <c r="C757" s="239"/>
      <c r="D757" s="239"/>
    </row>
    <row r="758" ht="15.75" customHeight="1">
      <c r="B758" s="239"/>
      <c r="C758" s="239"/>
      <c r="D758" s="239"/>
    </row>
    <row r="759" ht="15.75" customHeight="1">
      <c r="B759" s="239"/>
      <c r="C759" s="239"/>
      <c r="D759" s="239"/>
    </row>
    <row r="760" ht="15.75" customHeight="1">
      <c r="B760" s="239"/>
      <c r="C760" s="239"/>
      <c r="D760" s="239"/>
    </row>
    <row r="761" ht="15.75" customHeight="1">
      <c r="B761" s="239"/>
      <c r="C761" s="239"/>
      <c r="D761" s="239"/>
    </row>
    <row r="762" ht="15.75" customHeight="1">
      <c r="B762" s="239"/>
      <c r="C762" s="239"/>
      <c r="D762" s="239"/>
    </row>
    <row r="763" ht="15.75" customHeight="1">
      <c r="B763" s="239"/>
      <c r="C763" s="239"/>
      <c r="D763" s="239"/>
    </row>
    <row r="764" ht="15.75" customHeight="1">
      <c r="B764" s="239"/>
      <c r="C764" s="239"/>
      <c r="D764" s="239"/>
    </row>
    <row r="765" ht="15.75" customHeight="1">
      <c r="B765" s="239"/>
      <c r="C765" s="239"/>
      <c r="D765" s="239"/>
    </row>
    <row r="766" ht="15.75" customHeight="1">
      <c r="B766" s="239"/>
      <c r="C766" s="239"/>
      <c r="D766" s="239"/>
    </row>
    <row r="767" ht="15.75" customHeight="1">
      <c r="B767" s="239"/>
      <c r="C767" s="239"/>
      <c r="D767" s="239"/>
    </row>
    <row r="768" ht="15.75" customHeight="1">
      <c r="B768" s="239"/>
      <c r="C768" s="239"/>
      <c r="D768" s="239"/>
    </row>
    <row r="769" ht="15.75" customHeight="1">
      <c r="B769" s="239"/>
      <c r="C769" s="239"/>
      <c r="D769" s="239"/>
    </row>
    <row r="770" ht="15.75" customHeight="1">
      <c r="B770" s="239"/>
      <c r="C770" s="239"/>
      <c r="D770" s="239"/>
    </row>
    <row r="771" ht="15.75" customHeight="1">
      <c r="B771" s="239"/>
      <c r="C771" s="239"/>
      <c r="D771" s="239"/>
    </row>
    <row r="772" ht="15.75" customHeight="1">
      <c r="B772" s="239"/>
      <c r="C772" s="239"/>
      <c r="D772" s="239"/>
    </row>
    <row r="773" ht="15.75" customHeight="1">
      <c r="B773" s="239"/>
      <c r="C773" s="239"/>
      <c r="D773" s="239"/>
    </row>
    <row r="774" ht="15.75" customHeight="1">
      <c r="B774" s="239"/>
      <c r="C774" s="239"/>
      <c r="D774" s="239"/>
    </row>
    <row r="775" ht="15.75" customHeight="1">
      <c r="B775" s="239"/>
      <c r="C775" s="239"/>
      <c r="D775" s="239"/>
    </row>
    <row r="776" ht="15.75" customHeight="1">
      <c r="B776" s="239"/>
      <c r="C776" s="239"/>
      <c r="D776" s="239"/>
    </row>
    <row r="777" ht="15.75" customHeight="1">
      <c r="B777" s="239"/>
      <c r="C777" s="239"/>
      <c r="D777" s="239"/>
    </row>
    <row r="778" ht="15.75" customHeight="1">
      <c r="B778" s="239"/>
      <c r="C778" s="239"/>
      <c r="D778" s="239"/>
    </row>
    <row r="779" ht="15.75" customHeight="1">
      <c r="B779" s="239"/>
      <c r="C779" s="239"/>
      <c r="D779" s="239"/>
    </row>
    <row r="780" ht="15.75" customHeight="1">
      <c r="B780" s="239"/>
      <c r="C780" s="239"/>
      <c r="D780" s="239"/>
    </row>
    <row r="781" ht="15.75" customHeight="1">
      <c r="B781" s="239"/>
      <c r="C781" s="239"/>
      <c r="D781" s="239"/>
    </row>
    <row r="782" ht="15.75" customHeight="1">
      <c r="B782" s="239"/>
      <c r="C782" s="239"/>
      <c r="D782" s="239"/>
    </row>
    <row r="783" ht="15.75" customHeight="1">
      <c r="B783" s="239"/>
      <c r="C783" s="239"/>
      <c r="D783" s="239"/>
    </row>
    <row r="784" ht="15.75" customHeight="1">
      <c r="B784" s="239"/>
      <c r="C784" s="239"/>
      <c r="D784" s="239"/>
    </row>
    <row r="785" ht="15.75" customHeight="1">
      <c r="B785" s="239"/>
      <c r="C785" s="239"/>
      <c r="D785" s="239"/>
    </row>
    <row r="786" ht="15.75" customHeight="1">
      <c r="B786" s="239"/>
      <c r="C786" s="239"/>
      <c r="D786" s="239"/>
    </row>
    <row r="787" ht="15.75" customHeight="1">
      <c r="B787" s="239"/>
      <c r="C787" s="239"/>
      <c r="D787" s="239"/>
    </row>
    <row r="788" ht="15.75" customHeight="1">
      <c r="B788" s="239"/>
      <c r="C788" s="239"/>
      <c r="D788" s="239"/>
    </row>
    <row r="789" ht="15.75" customHeight="1">
      <c r="B789" s="239"/>
      <c r="C789" s="239"/>
      <c r="D789" s="239"/>
    </row>
    <row r="790" ht="15.75" customHeight="1">
      <c r="B790" s="239"/>
      <c r="C790" s="239"/>
      <c r="D790" s="239"/>
    </row>
    <row r="791" ht="15.75" customHeight="1">
      <c r="B791" s="239"/>
      <c r="C791" s="239"/>
      <c r="D791" s="239"/>
    </row>
    <row r="792" ht="15.75" customHeight="1">
      <c r="B792" s="239"/>
      <c r="C792" s="239"/>
      <c r="D792" s="239"/>
    </row>
    <row r="793" ht="15.75" customHeight="1">
      <c r="B793" s="239"/>
      <c r="C793" s="239"/>
      <c r="D793" s="239"/>
    </row>
    <row r="794" ht="15.75" customHeight="1">
      <c r="B794" s="239"/>
      <c r="C794" s="239"/>
      <c r="D794" s="239"/>
    </row>
    <row r="795" ht="15.75" customHeight="1">
      <c r="B795" s="239"/>
      <c r="C795" s="239"/>
      <c r="D795" s="239"/>
    </row>
    <row r="796" ht="15.75" customHeight="1">
      <c r="B796" s="239"/>
      <c r="C796" s="239"/>
      <c r="D796" s="239"/>
    </row>
    <row r="797" ht="15.75" customHeight="1">
      <c r="B797" s="239"/>
      <c r="C797" s="239"/>
      <c r="D797" s="239"/>
    </row>
    <row r="798" ht="15.75" customHeight="1">
      <c r="B798" s="239"/>
      <c r="C798" s="239"/>
      <c r="D798" s="239"/>
    </row>
    <row r="799" ht="15.75" customHeight="1">
      <c r="B799" s="239"/>
      <c r="C799" s="239"/>
      <c r="D799" s="239"/>
    </row>
    <row r="800" ht="15.75" customHeight="1">
      <c r="B800" s="239"/>
      <c r="C800" s="239"/>
      <c r="D800" s="239"/>
    </row>
    <row r="801" ht="15.75" customHeight="1">
      <c r="B801" s="239"/>
      <c r="C801" s="239"/>
      <c r="D801" s="239"/>
    </row>
    <row r="802" ht="15.75" customHeight="1">
      <c r="B802" s="239"/>
      <c r="C802" s="239"/>
      <c r="D802" s="239"/>
    </row>
    <row r="803" ht="15.75" customHeight="1">
      <c r="B803" s="239"/>
      <c r="C803" s="239"/>
      <c r="D803" s="239"/>
    </row>
    <row r="804" ht="15.75" customHeight="1">
      <c r="B804" s="239"/>
      <c r="C804" s="239"/>
      <c r="D804" s="239"/>
    </row>
    <row r="805" ht="15.75" customHeight="1">
      <c r="B805" s="239"/>
      <c r="C805" s="239"/>
      <c r="D805" s="239"/>
    </row>
    <row r="806" ht="15.75" customHeight="1">
      <c r="B806" s="239"/>
      <c r="C806" s="239"/>
      <c r="D806" s="239"/>
    </row>
    <row r="807" ht="15.75" customHeight="1">
      <c r="B807" s="239"/>
      <c r="C807" s="239"/>
      <c r="D807" s="239"/>
    </row>
    <row r="808" ht="15.75" customHeight="1">
      <c r="B808" s="239"/>
      <c r="C808" s="239"/>
      <c r="D808" s="239"/>
    </row>
    <row r="809" ht="15.75" customHeight="1">
      <c r="B809" s="239"/>
      <c r="C809" s="239"/>
      <c r="D809" s="239"/>
    </row>
    <row r="810" ht="15.75" customHeight="1">
      <c r="B810" s="239"/>
      <c r="C810" s="239"/>
      <c r="D810" s="239"/>
    </row>
    <row r="811" ht="15.75" customHeight="1">
      <c r="B811" s="239"/>
      <c r="C811" s="239"/>
      <c r="D811" s="239"/>
    </row>
    <row r="812" ht="15.75" customHeight="1">
      <c r="B812" s="239"/>
      <c r="C812" s="239"/>
      <c r="D812" s="239"/>
    </row>
    <row r="813" ht="15.75" customHeight="1">
      <c r="B813" s="239"/>
      <c r="C813" s="239"/>
      <c r="D813" s="239"/>
    </row>
    <row r="814" ht="15.75" customHeight="1">
      <c r="B814" s="239"/>
      <c r="C814" s="239"/>
      <c r="D814" s="239"/>
    </row>
    <row r="815" ht="15.75" customHeight="1">
      <c r="B815" s="239"/>
      <c r="C815" s="239"/>
      <c r="D815" s="239"/>
    </row>
    <row r="816" ht="15.75" customHeight="1">
      <c r="B816" s="239"/>
      <c r="C816" s="239"/>
      <c r="D816" s="239"/>
    </row>
    <row r="817" ht="15.75" customHeight="1">
      <c r="B817" s="239"/>
      <c r="C817" s="239"/>
      <c r="D817" s="239"/>
    </row>
    <row r="818" ht="15.75" customHeight="1">
      <c r="B818" s="239"/>
      <c r="C818" s="239"/>
      <c r="D818" s="239"/>
    </row>
    <row r="819" ht="15.75" customHeight="1">
      <c r="B819" s="239"/>
      <c r="C819" s="239"/>
      <c r="D819" s="239"/>
    </row>
    <row r="820" ht="15.75" customHeight="1">
      <c r="B820" s="239"/>
      <c r="C820" s="239"/>
      <c r="D820" s="239"/>
    </row>
    <row r="821" ht="15.75" customHeight="1">
      <c r="B821" s="239"/>
      <c r="C821" s="239"/>
      <c r="D821" s="239"/>
    </row>
    <row r="822" ht="15.75" customHeight="1">
      <c r="B822" s="239"/>
      <c r="C822" s="239"/>
      <c r="D822" s="239"/>
    </row>
    <row r="823" ht="15.75" customHeight="1">
      <c r="B823" s="239"/>
      <c r="C823" s="239"/>
      <c r="D823" s="239"/>
    </row>
    <row r="824" ht="15.75" customHeight="1">
      <c r="B824" s="239"/>
      <c r="C824" s="239"/>
      <c r="D824" s="239"/>
    </row>
    <row r="825" ht="15.75" customHeight="1">
      <c r="B825" s="239"/>
      <c r="C825" s="239"/>
      <c r="D825" s="239"/>
    </row>
    <row r="826" ht="15.75" customHeight="1">
      <c r="B826" s="239"/>
      <c r="C826" s="239"/>
      <c r="D826" s="239"/>
    </row>
    <row r="827" ht="15.75" customHeight="1">
      <c r="B827" s="239"/>
      <c r="C827" s="239"/>
      <c r="D827" s="239"/>
    </row>
    <row r="828" ht="15.75" customHeight="1">
      <c r="B828" s="239"/>
      <c r="C828" s="239"/>
      <c r="D828" s="239"/>
    </row>
    <row r="829" ht="15.75" customHeight="1">
      <c r="B829" s="239"/>
      <c r="C829" s="239"/>
      <c r="D829" s="239"/>
    </row>
    <row r="830" ht="15.75" customHeight="1">
      <c r="B830" s="239"/>
      <c r="C830" s="239"/>
      <c r="D830" s="239"/>
    </row>
    <row r="831" ht="15.75" customHeight="1">
      <c r="B831" s="239"/>
      <c r="C831" s="239"/>
      <c r="D831" s="239"/>
    </row>
    <row r="832" ht="15.75" customHeight="1">
      <c r="B832" s="239"/>
      <c r="C832" s="239"/>
      <c r="D832" s="239"/>
    </row>
    <row r="833" ht="15.75" customHeight="1">
      <c r="B833" s="239"/>
      <c r="C833" s="239"/>
      <c r="D833" s="239"/>
    </row>
    <row r="834" ht="15.75" customHeight="1">
      <c r="B834" s="239"/>
      <c r="C834" s="239"/>
      <c r="D834" s="239"/>
    </row>
    <row r="835" ht="15.75" customHeight="1">
      <c r="B835" s="239"/>
      <c r="C835" s="239"/>
      <c r="D835" s="239"/>
    </row>
    <row r="836" ht="15.75" customHeight="1">
      <c r="B836" s="239"/>
      <c r="C836" s="239"/>
      <c r="D836" s="239"/>
    </row>
    <row r="837" ht="15.75" customHeight="1">
      <c r="B837" s="239"/>
      <c r="C837" s="239"/>
      <c r="D837" s="239"/>
    </row>
    <row r="838" ht="15.75" customHeight="1">
      <c r="B838" s="239"/>
      <c r="C838" s="239"/>
      <c r="D838" s="239"/>
    </row>
    <row r="839" ht="15.75" customHeight="1">
      <c r="B839" s="239"/>
      <c r="C839" s="239"/>
      <c r="D839" s="239"/>
    </row>
    <row r="840" ht="15.75" customHeight="1">
      <c r="B840" s="239"/>
      <c r="C840" s="239"/>
      <c r="D840" s="239"/>
    </row>
    <row r="841" ht="15.75" customHeight="1">
      <c r="B841" s="239"/>
      <c r="C841" s="239"/>
      <c r="D841" s="239"/>
    </row>
    <row r="842" ht="15.75" customHeight="1">
      <c r="B842" s="239"/>
      <c r="C842" s="239"/>
      <c r="D842" s="239"/>
    </row>
    <row r="843" ht="15.75" customHeight="1">
      <c r="B843" s="239"/>
      <c r="C843" s="239"/>
      <c r="D843" s="239"/>
    </row>
    <row r="844" ht="15.75" customHeight="1">
      <c r="B844" s="239"/>
      <c r="C844" s="239"/>
      <c r="D844" s="239"/>
    </row>
    <row r="845" ht="15.75" customHeight="1">
      <c r="B845" s="239"/>
      <c r="C845" s="239"/>
      <c r="D845" s="239"/>
    </row>
    <row r="846" ht="15.75" customHeight="1">
      <c r="B846" s="239"/>
      <c r="C846" s="239"/>
      <c r="D846" s="239"/>
    </row>
    <row r="847" ht="15.75" customHeight="1">
      <c r="B847" s="239"/>
      <c r="C847" s="239"/>
      <c r="D847" s="239"/>
    </row>
    <row r="848" ht="15.75" customHeight="1">
      <c r="B848" s="239"/>
      <c r="C848" s="239"/>
      <c r="D848" s="239"/>
    </row>
    <row r="849" ht="15.75" customHeight="1">
      <c r="B849" s="239"/>
      <c r="C849" s="239"/>
      <c r="D849" s="239"/>
    </row>
    <row r="850" ht="15.75" customHeight="1">
      <c r="B850" s="239"/>
      <c r="C850" s="239"/>
      <c r="D850" s="239"/>
    </row>
    <row r="851" ht="15.75" customHeight="1">
      <c r="B851" s="239"/>
      <c r="C851" s="239"/>
      <c r="D851" s="239"/>
    </row>
    <row r="852" ht="15.75" customHeight="1">
      <c r="B852" s="239"/>
      <c r="C852" s="239"/>
      <c r="D852" s="239"/>
    </row>
    <row r="853" ht="15.75" customHeight="1">
      <c r="B853" s="239"/>
      <c r="C853" s="239"/>
      <c r="D853" s="239"/>
    </row>
    <row r="854" ht="15.75" customHeight="1">
      <c r="B854" s="239"/>
      <c r="C854" s="239"/>
      <c r="D854" s="239"/>
    </row>
    <row r="855" ht="15.75" customHeight="1">
      <c r="B855" s="239"/>
      <c r="C855" s="239"/>
      <c r="D855" s="239"/>
    </row>
    <row r="856" ht="15.75" customHeight="1">
      <c r="B856" s="239"/>
      <c r="C856" s="239"/>
      <c r="D856" s="239"/>
    </row>
    <row r="857" ht="15.75" customHeight="1">
      <c r="B857" s="239"/>
      <c r="C857" s="239"/>
      <c r="D857" s="239"/>
    </row>
    <row r="858" ht="15.75" customHeight="1">
      <c r="B858" s="239"/>
      <c r="C858" s="239"/>
      <c r="D858" s="239"/>
    </row>
    <row r="859" ht="15.75" customHeight="1">
      <c r="B859" s="239"/>
      <c r="C859" s="239"/>
      <c r="D859" s="239"/>
    </row>
    <row r="860" ht="15.75" customHeight="1">
      <c r="B860" s="239"/>
      <c r="C860" s="239"/>
      <c r="D860" s="239"/>
    </row>
    <row r="861" ht="15.75" customHeight="1">
      <c r="B861" s="239"/>
      <c r="C861" s="239"/>
      <c r="D861" s="239"/>
    </row>
    <row r="862" ht="15.75" customHeight="1">
      <c r="B862" s="239"/>
      <c r="C862" s="239"/>
      <c r="D862" s="239"/>
    </row>
    <row r="863" ht="15.75" customHeight="1">
      <c r="B863" s="239"/>
      <c r="C863" s="239"/>
      <c r="D863" s="239"/>
    </row>
    <row r="864" ht="15.75" customHeight="1">
      <c r="B864" s="239"/>
      <c r="C864" s="239"/>
      <c r="D864" s="239"/>
    </row>
    <row r="865" ht="15.75" customHeight="1">
      <c r="B865" s="239"/>
      <c r="C865" s="239"/>
      <c r="D865" s="239"/>
    </row>
    <row r="866" ht="15.75" customHeight="1">
      <c r="B866" s="239"/>
      <c r="C866" s="239"/>
      <c r="D866" s="239"/>
    </row>
    <row r="867" ht="15.75" customHeight="1">
      <c r="B867" s="239"/>
      <c r="C867" s="239"/>
      <c r="D867" s="239"/>
    </row>
    <row r="868" ht="15.75" customHeight="1">
      <c r="B868" s="239"/>
      <c r="C868" s="239"/>
      <c r="D868" s="239"/>
    </row>
    <row r="869" ht="15.75" customHeight="1">
      <c r="B869" s="239"/>
      <c r="C869" s="239"/>
      <c r="D869" s="239"/>
    </row>
    <row r="870" ht="15.75" customHeight="1">
      <c r="B870" s="239"/>
      <c r="C870" s="239"/>
      <c r="D870" s="239"/>
    </row>
    <row r="871" ht="15.75" customHeight="1">
      <c r="B871" s="239"/>
      <c r="C871" s="239"/>
      <c r="D871" s="239"/>
    </row>
    <row r="872" ht="15.75" customHeight="1">
      <c r="B872" s="239"/>
      <c r="C872" s="239"/>
      <c r="D872" s="239"/>
    </row>
    <row r="873" ht="15.75" customHeight="1">
      <c r="B873" s="239"/>
      <c r="C873" s="239"/>
      <c r="D873" s="239"/>
    </row>
    <row r="874" ht="15.75" customHeight="1">
      <c r="B874" s="239"/>
      <c r="C874" s="239"/>
      <c r="D874" s="239"/>
    </row>
    <row r="875" ht="15.75" customHeight="1">
      <c r="B875" s="239"/>
      <c r="C875" s="239"/>
      <c r="D875" s="239"/>
    </row>
    <row r="876" ht="15.75" customHeight="1">
      <c r="B876" s="239"/>
      <c r="C876" s="239"/>
      <c r="D876" s="239"/>
    </row>
    <row r="877" ht="15.75" customHeight="1">
      <c r="B877" s="239"/>
      <c r="C877" s="239"/>
      <c r="D877" s="239"/>
    </row>
    <row r="878" ht="15.75" customHeight="1">
      <c r="B878" s="239"/>
      <c r="C878" s="239"/>
      <c r="D878" s="239"/>
    </row>
    <row r="879" ht="15.75" customHeight="1">
      <c r="B879" s="239"/>
      <c r="C879" s="239"/>
      <c r="D879" s="239"/>
    </row>
    <row r="880" ht="15.75" customHeight="1">
      <c r="B880" s="239"/>
      <c r="C880" s="239"/>
      <c r="D880" s="239"/>
    </row>
    <row r="881" ht="15.75" customHeight="1">
      <c r="B881" s="239"/>
      <c r="C881" s="239"/>
      <c r="D881" s="239"/>
    </row>
    <row r="882" ht="15.75" customHeight="1">
      <c r="B882" s="239"/>
      <c r="C882" s="239"/>
      <c r="D882" s="239"/>
    </row>
    <row r="883" ht="15.75" customHeight="1">
      <c r="B883" s="239"/>
      <c r="C883" s="239"/>
      <c r="D883" s="239"/>
    </row>
    <row r="884" ht="15.75" customHeight="1">
      <c r="B884" s="239"/>
      <c r="C884" s="239"/>
      <c r="D884" s="239"/>
    </row>
    <row r="885" ht="15.75" customHeight="1">
      <c r="B885" s="239"/>
      <c r="C885" s="239"/>
      <c r="D885" s="239"/>
    </row>
    <row r="886" ht="15.75" customHeight="1">
      <c r="B886" s="239"/>
      <c r="C886" s="239"/>
      <c r="D886" s="239"/>
    </row>
    <row r="887" ht="15.75" customHeight="1">
      <c r="B887" s="239"/>
      <c r="C887" s="239"/>
      <c r="D887" s="239"/>
    </row>
    <row r="888" ht="15.75" customHeight="1">
      <c r="B888" s="239"/>
      <c r="C888" s="239"/>
      <c r="D888" s="239"/>
    </row>
    <row r="889" ht="15.75" customHeight="1">
      <c r="B889" s="239"/>
      <c r="C889" s="239"/>
      <c r="D889" s="239"/>
    </row>
    <row r="890" ht="15.75" customHeight="1">
      <c r="B890" s="239"/>
      <c r="C890" s="239"/>
      <c r="D890" s="239"/>
    </row>
    <row r="891" ht="15.75" customHeight="1">
      <c r="B891" s="239"/>
      <c r="C891" s="239"/>
      <c r="D891" s="239"/>
    </row>
    <row r="892" ht="15.75" customHeight="1">
      <c r="B892" s="239"/>
      <c r="C892" s="239"/>
      <c r="D892" s="239"/>
    </row>
    <row r="893" ht="15.75" customHeight="1">
      <c r="B893" s="239"/>
      <c r="C893" s="239"/>
      <c r="D893" s="239"/>
    </row>
    <row r="894" ht="15.75" customHeight="1">
      <c r="B894" s="239"/>
      <c r="C894" s="239"/>
      <c r="D894" s="239"/>
    </row>
    <row r="895" ht="15.75" customHeight="1">
      <c r="B895" s="239"/>
      <c r="C895" s="239"/>
      <c r="D895" s="239"/>
    </row>
    <row r="896" ht="15.75" customHeight="1">
      <c r="B896" s="239"/>
      <c r="C896" s="239"/>
      <c r="D896" s="239"/>
    </row>
    <row r="897" ht="15.75" customHeight="1">
      <c r="B897" s="239"/>
      <c r="C897" s="239"/>
      <c r="D897" s="239"/>
    </row>
    <row r="898" ht="15.75" customHeight="1">
      <c r="B898" s="239"/>
      <c r="C898" s="239"/>
      <c r="D898" s="239"/>
    </row>
    <row r="899" ht="15.75" customHeight="1">
      <c r="B899" s="239"/>
      <c r="C899" s="239"/>
      <c r="D899" s="239"/>
    </row>
    <row r="900" ht="15.75" customHeight="1">
      <c r="B900" s="239"/>
      <c r="C900" s="239"/>
      <c r="D900" s="239"/>
    </row>
    <row r="901" ht="15.75" customHeight="1">
      <c r="B901" s="239"/>
      <c r="C901" s="239"/>
      <c r="D901" s="239"/>
    </row>
    <row r="902" ht="15.75" customHeight="1">
      <c r="B902" s="239"/>
      <c r="C902" s="239"/>
      <c r="D902" s="239"/>
    </row>
    <row r="903" ht="15.75" customHeight="1">
      <c r="B903" s="239"/>
      <c r="C903" s="239"/>
      <c r="D903" s="239"/>
    </row>
    <row r="904" ht="15.75" customHeight="1">
      <c r="B904" s="239"/>
      <c r="C904" s="239"/>
      <c r="D904" s="239"/>
    </row>
    <row r="905" ht="15.75" customHeight="1">
      <c r="B905" s="239"/>
      <c r="C905" s="239"/>
      <c r="D905" s="239"/>
    </row>
    <row r="906" ht="15.75" customHeight="1">
      <c r="B906" s="239"/>
      <c r="C906" s="239"/>
      <c r="D906" s="239"/>
    </row>
    <row r="907" ht="15.75" customHeight="1">
      <c r="B907" s="239"/>
      <c r="C907" s="239"/>
      <c r="D907" s="239"/>
    </row>
    <row r="908" ht="15.75" customHeight="1">
      <c r="B908" s="239"/>
      <c r="C908" s="239"/>
      <c r="D908" s="239"/>
    </row>
    <row r="909" ht="15.75" customHeight="1">
      <c r="B909" s="239"/>
      <c r="C909" s="239"/>
      <c r="D909" s="239"/>
    </row>
    <row r="910" ht="15.75" customHeight="1">
      <c r="B910" s="239"/>
      <c r="C910" s="239"/>
      <c r="D910" s="239"/>
    </row>
    <row r="911" ht="15.75" customHeight="1">
      <c r="B911" s="239"/>
      <c r="C911" s="239"/>
      <c r="D911" s="239"/>
    </row>
    <row r="912" ht="15.75" customHeight="1">
      <c r="B912" s="239"/>
      <c r="C912" s="239"/>
      <c r="D912" s="239"/>
    </row>
    <row r="913" ht="15.75" customHeight="1">
      <c r="B913" s="239"/>
      <c r="C913" s="239"/>
      <c r="D913" s="239"/>
    </row>
    <row r="914" ht="15.75" customHeight="1">
      <c r="B914" s="239"/>
      <c r="C914" s="239"/>
      <c r="D914" s="239"/>
    </row>
    <row r="915" ht="15.75" customHeight="1">
      <c r="B915" s="239"/>
      <c r="C915" s="239"/>
      <c r="D915" s="239"/>
    </row>
    <row r="916" ht="15.75" customHeight="1">
      <c r="B916" s="239"/>
      <c r="C916" s="239"/>
      <c r="D916" s="239"/>
    </row>
    <row r="917" ht="15.75" customHeight="1">
      <c r="B917" s="239"/>
      <c r="C917" s="239"/>
      <c r="D917" s="239"/>
    </row>
    <row r="918" ht="15.75" customHeight="1">
      <c r="B918" s="239"/>
      <c r="C918" s="239"/>
      <c r="D918" s="239"/>
    </row>
    <row r="919" ht="15.75" customHeight="1">
      <c r="B919" s="239"/>
      <c r="C919" s="239"/>
      <c r="D919" s="239"/>
    </row>
    <row r="920" ht="15.75" customHeight="1">
      <c r="B920" s="239"/>
      <c r="C920" s="239"/>
      <c r="D920" s="239"/>
    </row>
    <row r="921" ht="15.75" customHeight="1">
      <c r="B921" s="239"/>
      <c r="C921" s="239"/>
      <c r="D921" s="239"/>
    </row>
    <row r="922" ht="15.75" customHeight="1">
      <c r="B922" s="239"/>
      <c r="C922" s="239"/>
      <c r="D922" s="239"/>
    </row>
    <row r="923" ht="15.75" customHeight="1">
      <c r="B923" s="239"/>
      <c r="C923" s="239"/>
      <c r="D923" s="239"/>
    </row>
    <row r="924" ht="15.75" customHeight="1">
      <c r="B924" s="239"/>
      <c r="C924" s="239"/>
      <c r="D924" s="239"/>
    </row>
    <row r="925" ht="15.75" customHeight="1">
      <c r="B925" s="239"/>
      <c r="C925" s="239"/>
      <c r="D925" s="239"/>
    </row>
    <row r="926" ht="15.75" customHeight="1">
      <c r="B926" s="239"/>
      <c r="C926" s="239"/>
      <c r="D926" s="239"/>
    </row>
    <row r="927" ht="15.75" customHeight="1">
      <c r="B927" s="239"/>
      <c r="C927" s="239"/>
      <c r="D927" s="239"/>
    </row>
    <row r="928" ht="15.75" customHeight="1">
      <c r="B928" s="239"/>
      <c r="C928" s="239"/>
      <c r="D928" s="239"/>
    </row>
    <row r="929" ht="15.75" customHeight="1">
      <c r="B929" s="239"/>
      <c r="C929" s="239"/>
      <c r="D929" s="239"/>
    </row>
    <row r="930" ht="15.75" customHeight="1">
      <c r="B930" s="239"/>
      <c r="C930" s="239"/>
      <c r="D930" s="239"/>
    </row>
    <row r="931" ht="15.75" customHeight="1">
      <c r="B931" s="239"/>
      <c r="C931" s="239"/>
      <c r="D931" s="239"/>
    </row>
    <row r="932" ht="15.75" customHeight="1">
      <c r="B932" s="239"/>
      <c r="C932" s="239"/>
      <c r="D932" s="239"/>
    </row>
    <row r="933" ht="15.75" customHeight="1">
      <c r="B933" s="239"/>
      <c r="C933" s="239"/>
      <c r="D933" s="239"/>
    </row>
    <row r="934" ht="15.75" customHeight="1">
      <c r="B934" s="239"/>
      <c r="C934" s="239"/>
      <c r="D934" s="239"/>
    </row>
    <row r="935" ht="15.75" customHeight="1">
      <c r="B935" s="239"/>
      <c r="C935" s="239"/>
      <c r="D935" s="239"/>
    </row>
    <row r="936" ht="15.75" customHeight="1">
      <c r="B936" s="239"/>
      <c r="C936" s="239"/>
      <c r="D936" s="239"/>
    </row>
    <row r="937" ht="15.75" customHeight="1">
      <c r="B937" s="239"/>
      <c r="C937" s="239"/>
      <c r="D937" s="239"/>
    </row>
    <row r="938" ht="15.75" customHeight="1">
      <c r="B938" s="239"/>
      <c r="C938" s="239"/>
      <c r="D938" s="239"/>
    </row>
    <row r="939" ht="15.75" customHeight="1">
      <c r="B939" s="239"/>
      <c r="C939" s="239"/>
      <c r="D939" s="239"/>
    </row>
    <row r="940" ht="15.75" customHeight="1">
      <c r="B940" s="239"/>
      <c r="C940" s="239"/>
      <c r="D940" s="239"/>
    </row>
    <row r="941" ht="15.75" customHeight="1">
      <c r="B941" s="239"/>
      <c r="C941" s="239"/>
      <c r="D941" s="239"/>
    </row>
    <row r="942" ht="15.75" customHeight="1">
      <c r="B942" s="239"/>
      <c r="C942" s="239"/>
      <c r="D942" s="239"/>
    </row>
    <row r="943" ht="15.75" customHeight="1">
      <c r="B943" s="239"/>
      <c r="C943" s="239"/>
      <c r="D943" s="239"/>
    </row>
    <row r="944" ht="15.75" customHeight="1">
      <c r="B944" s="239"/>
      <c r="C944" s="239"/>
      <c r="D944" s="239"/>
    </row>
    <row r="945" ht="15.75" customHeight="1">
      <c r="B945" s="239"/>
      <c r="C945" s="239"/>
      <c r="D945" s="239"/>
    </row>
    <row r="946" ht="15.75" customHeight="1">
      <c r="B946" s="239"/>
      <c r="C946" s="239"/>
      <c r="D946" s="239"/>
    </row>
    <row r="947" ht="15.75" customHeight="1">
      <c r="B947" s="239"/>
      <c r="C947" s="239"/>
      <c r="D947" s="239"/>
    </row>
    <row r="948" ht="15.75" customHeight="1">
      <c r="B948" s="239"/>
      <c r="C948" s="239"/>
      <c r="D948" s="239"/>
    </row>
    <row r="949" ht="15.75" customHeight="1">
      <c r="B949" s="239"/>
      <c r="C949" s="239"/>
      <c r="D949" s="239"/>
    </row>
    <row r="950" ht="15.75" customHeight="1">
      <c r="B950" s="239"/>
      <c r="C950" s="239"/>
      <c r="D950" s="239"/>
    </row>
    <row r="951" ht="15.75" customHeight="1">
      <c r="B951" s="239"/>
      <c r="C951" s="239"/>
      <c r="D951" s="239"/>
    </row>
    <row r="952" ht="15.75" customHeight="1">
      <c r="B952" s="239"/>
      <c r="C952" s="239"/>
      <c r="D952" s="239"/>
    </row>
    <row r="953" ht="15.75" customHeight="1">
      <c r="B953" s="239"/>
      <c r="C953" s="239"/>
      <c r="D953" s="239"/>
    </row>
    <row r="954" ht="15.75" customHeight="1">
      <c r="B954" s="239"/>
      <c r="C954" s="239"/>
      <c r="D954" s="239"/>
    </row>
    <row r="955" ht="15.75" customHeight="1">
      <c r="B955" s="239"/>
      <c r="C955" s="239"/>
      <c r="D955" s="239"/>
    </row>
    <row r="956" ht="15.75" customHeight="1">
      <c r="B956" s="239"/>
      <c r="C956" s="239"/>
      <c r="D956" s="239"/>
    </row>
    <row r="957" ht="15.75" customHeight="1">
      <c r="B957" s="239"/>
      <c r="C957" s="239"/>
      <c r="D957" s="239"/>
    </row>
    <row r="958" ht="15.75" customHeight="1">
      <c r="B958" s="239"/>
      <c r="C958" s="239"/>
      <c r="D958" s="239"/>
    </row>
    <row r="959" ht="15.75" customHeight="1">
      <c r="B959" s="239"/>
      <c r="C959" s="239"/>
      <c r="D959" s="239"/>
    </row>
    <row r="960" ht="15.75" customHeight="1">
      <c r="B960" s="239"/>
      <c r="C960" s="239"/>
      <c r="D960" s="239"/>
    </row>
    <row r="961" ht="15.75" customHeight="1">
      <c r="B961" s="239"/>
      <c r="C961" s="239"/>
      <c r="D961" s="239"/>
    </row>
    <row r="962" ht="15.75" customHeight="1">
      <c r="B962" s="239"/>
      <c r="C962" s="239"/>
      <c r="D962" s="239"/>
    </row>
    <row r="963" ht="15.75" customHeight="1">
      <c r="B963" s="239"/>
      <c r="C963" s="239"/>
      <c r="D963" s="239"/>
    </row>
    <row r="964" ht="15.75" customHeight="1">
      <c r="B964" s="239"/>
      <c r="C964" s="239"/>
      <c r="D964" s="239"/>
    </row>
    <row r="965" ht="15.75" customHeight="1">
      <c r="B965" s="239"/>
      <c r="C965" s="239"/>
      <c r="D965" s="239"/>
    </row>
    <row r="966" ht="15.75" customHeight="1">
      <c r="B966" s="239"/>
      <c r="C966" s="239"/>
      <c r="D966" s="239"/>
    </row>
    <row r="967" ht="15.75" customHeight="1">
      <c r="B967" s="239"/>
      <c r="C967" s="239"/>
      <c r="D967" s="239"/>
    </row>
    <row r="968" ht="15.75" customHeight="1">
      <c r="B968" s="239"/>
      <c r="C968" s="239"/>
      <c r="D968" s="239"/>
    </row>
    <row r="969" ht="15.75" customHeight="1">
      <c r="B969" s="239"/>
      <c r="C969" s="239"/>
      <c r="D969" s="239"/>
    </row>
    <row r="970" ht="15.75" customHeight="1">
      <c r="B970" s="239"/>
      <c r="C970" s="239"/>
      <c r="D970" s="239"/>
    </row>
    <row r="971" ht="15.75" customHeight="1">
      <c r="B971" s="239"/>
      <c r="C971" s="239"/>
      <c r="D971" s="239"/>
    </row>
    <row r="972" ht="15.75" customHeight="1">
      <c r="B972" s="239"/>
      <c r="C972" s="239"/>
      <c r="D972" s="239"/>
    </row>
    <row r="973" ht="15.75" customHeight="1">
      <c r="B973" s="239"/>
      <c r="C973" s="239"/>
      <c r="D973" s="239"/>
    </row>
    <row r="974" ht="15.75" customHeight="1">
      <c r="B974" s="239"/>
      <c r="C974" s="239"/>
      <c r="D974" s="239"/>
    </row>
    <row r="975" ht="15.75" customHeight="1">
      <c r="B975" s="239"/>
      <c r="C975" s="239"/>
      <c r="D975" s="239"/>
    </row>
    <row r="976" ht="15.75" customHeight="1">
      <c r="B976" s="239"/>
      <c r="C976" s="239"/>
      <c r="D976" s="239"/>
    </row>
    <row r="977" ht="15.75" customHeight="1">
      <c r="B977" s="239"/>
      <c r="C977" s="239"/>
      <c r="D977" s="239"/>
    </row>
    <row r="978" ht="15.75" customHeight="1">
      <c r="B978" s="239"/>
      <c r="C978" s="239"/>
      <c r="D978" s="239"/>
    </row>
    <row r="979" ht="15.75" customHeight="1">
      <c r="B979" s="239"/>
      <c r="C979" s="239"/>
      <c r="D979" s="239"/>
    </row>
    <row r="980" ht="15.75" customHeight="1">
      <c r="B980" s="239"/>
      <c r="C980" s="239"/>
      <c r="D980" s="239"/>
    </row>
    <row r="981" ht="15.75" customHeight="1">
      <c r="B981" s="239"/>
      <c r="C981" s="239"/>
      <c r="D981" s="239"/>
    </row>
    <row r="982" ht="15.75" customHeight="1">
      <c r="B982" s="239"/>
      <c r="C982" s="239"/>
      <c r="D982" s="239"/>
    </row>
    <row r="983" ht="15.75" customHeight="1">
      <c r="B983" s="239"/>
      <c r="C983" s="239"/>
      <c r="D983" s="239"/>
    </row>
    <row r="984" ht="15.75" customHeight="1">
      <c r="B984" s="239"/>
      <c r="C984" s="239"/>
      <c r="D984" s="239"/>
    </row>
    <row r="985" ht="15.75" customHeight="1">
      <c r="B985" s="239"/>
      <c r="C985" s="239"/>
      <c r="D985" s="239"/>
    </row>
    <row r="986" ht="15.75" customHeight="1">
      <c r="B986" s="239"/>
      <c r="C986" s="239"/>
      <c r="D986" s="239"/>
    </row>
    <row r="987" ht="15.75" customHeight="1">
      <c r="B987" s="239"/>
      <c r="C987" s="239"/>
      <c r="D987" s="239"/>
    </row>
    <row r="988" ht="15.75" customHeight="1">
      <c r="B988" s="239"/>
      <c r="C988" s="239"/>
      <c r="D988" s="239"/>
    </row>
    <row r="989" ht="15.75" customHeight="1">
      <c r="B989" s="239"/>
      <c r="C989" s="239"/>
      <c r="D989" s="239"/>
    </row>
    <row r="990" ht="15.75" customHeight="1">
      <c r="B990" s="239"/>
      <c r="C990" s="239"/>
      <c r="D990" s="239"/>
    </row>
    <row r="991" ht="15.75" customHeight="1">
      <c r="B991" s="239"/>
      <c r="C991" s="239"/>
      <c r="D991" s="239"/>
    </row>
    <row r="992" ht="15.75" customHeight="1">
      <c r="B992" s="239"/>
      <c r="C992" s="239"/>
      <c r="D992" s="239"/>
    </row>
    <row r="993" ht="15.75" customHeight="1">
      <c r="B993" s="239"/>
      <c r="C993" s="239"/>
      <c r="D993" s="239"/>
    </row>
    <row r="994" ht="15.75" customHeight="1">
      <c r="B994" s="239"/>
      <c r="C994" s="239"/>
      <c r="D994" s="239"/>
    </row>
    <row r="995" ht="15.75" customHeight="1">
      <c r="B995" s="239"/>
      <c r="C995" s="239"/>
      <c r="D995" s="239"/>
    </row>
    <row r="996" ht="15.75" customHeight="1">
      <c r="B996" s="239"/>
      <c r="C996" s="239"/>
      <c r="D996" s="239"/>
    </row>
    <row r="997" ht="15.75" customHeight="1">
      <c r="B997" s="239"/>
      <c r="C997" s="239"/>
      <c r="D997" s="239"/>
    </row>
    <row r="998" ht="15.75" customHeight="1">
      <c r="B998" s="239"/>
      <c r="C998" s="239"/>
      <c r="D998" s="239"/>
    </row>
    <row r="999" ht="15.75" customHeight="1">
      <c r="B999" s="239"/>
      <c r="C999" s="239"/>
      <c r="D999" s="239"/>
    </row>
    <row r="1000" ht="15.75" customHeight="1">
      <c r="B1000" s="239"/>
      <c r="C1000" s="239"/>
      <c r="D1000" s="239"/>
    </row>
    <row r="1001" ht="15.75" customHeight="1">
      <c r="B1001" s="239"/>
      <c r="C1001" s="239"/>
      <c r="D1001" s="239"/>
    </row>
    <row r="1002" ht="15.75" customHeight="1">
      <c r="B1002" s="239"/>
      <c r="C1002" s="239"/>
      <c r="D1002" s="239"/>
    </row>
    <row r="1003" ht="15.75" customHeight="1">
      <c r="B1003" s="239"/>
      <c r="C1003" s="239"/>
      <c r="D1003" s="239"/>
    </row>
    <row r="1004" ht="15.75" customHeight="1">
      <c r="B1004" s="239"/>
      <c r="C1004" s="239"/>
      <c r="D1004" s="239"/>
    </row>
    <row r="1005" ht="15.75" customHeight="1">
      <c r="B1005" s="239"/>
      <c r="C1005" s="239"/>
      <c r="D1005" s="239"/>
    </row>
    <row r="1006" ht="15.75" customHeight="1">
      <c r="B1006" s="239"/>
      <c r="C1006" s="239"/>
      <c r="D1006" s="239"/>
    </row>
    <row r="1007" ht="15.75" customHeight="1">
      <c r="B1007" s="239"/>
      <c r="C1007" s="239"/>
      <c r="D1007" s="239"/>
    </row>
    <row r="1008" ht="15.75" customHeight="1">
      <c r="B1008" s="239"/>
      <c r="C1008" s="239"/>
      <c r="D1008" s="239"/>
    </row>
    <row r="1009" ht="15.75" customHeight="1">
      <c r="B1009" s="239"/>
      <c r="C1009" s="239"/>
      <c r="D1009" s="239"/>
    </row>
    <row r="1010" ht="15.75" customHeight="1">
      <c r="B1010" s="239"/>
      <c r="C1010" s="239"/>
      <c r="D1010" s="239"/>
    </row>
    <row r="1011" ht="15.75" customHeight="1">
      <c r="B1011" s="239"/>
      <c r="C1011" s="239"/>
      <c r="D1011" s="239"/>
    </row>
    <row r="1012" ht="15.75" customHeight="1">
      <c r="B1012" s="239"/>
      <c r="C1012" s="239"/>
      <c r="D1012" s="239"/>
    </row>
    <row r="1013" ht="15.75" customHeight="1">
      <c r="B1013" s="239"/>
      <c r="C1013" s="239"/>
      <c r="D1013" s="239"/>
    </row>
    <row r="1014" ht="15.75" customHeight="1">
      <c r="B1014" s="239"/>
      <c r="C1014" s="239"/>
      <c r="D1014" s="239"/>
    </row>
    <row r="1015" ht="15.75" customHeight="1">
      <c r="B1015" s="239"/>
      <c r="C1015" s="239"/>
      <c r="D1015" s="239"/>
    </row>
    <row r="1016" ht="15.75" customHeight="1">
      <c r="B1016" s="239"/>
      <c r="C1016" s="239"/>
      <c r="D1016" s="239"/>
    </row>
    <row r="1017" ht="15.75" customHeight="1">
      <c r="B1017" s="239"/>
      <c r="C1017" s="239"/>
      <c r="D1017" s="239"/>
    </row>
    <row r="1018" ht="15.75" customHeight="1">
      <c r="B1018" s="239"/>
      <c r="C1018" s="239"/>
      <c r="D1018" s="239"/>
    </row>
    <row r="1019" ht="15.75" customHeight="1">
      <c r="B1019" s="239"/>
      <c r="C1019" s="239"/>
      <c r="D1019" s="239"/>
    </row>
    <row r="1020" ht="15.75" customHeight="1">
      <c r="B1020" s="239"/>
      <c r="C1020" s="239"/>
      <c r="D1020" s="239"/>
    </row>
    <row r="1021" ht="15.75" customHeight="1">
      <c r="B1021" s="239"/>
      <c r="C1021" s="239"/>
      <c r="D1021" s="239"/>
    </row>
    <row r="1022" ht="15.75" customHeight="1">
      <c r="B1022" s="239"/>
      <c r="C1022" s="239"/>
      <c r="D1022" s="239"/>
    </row>
    <row r="1023" ht="15.75" customHeight="1">
      <c r="B1023" s="239"/>
      <c r="C1023" s="239"/>
      <c r="D1023" s="239"/>
    </row>
    <row r="1024" ht="15.75" customHeight="1">
      <c r="B1024" s="239"/>
      <c r="C1024" s="239"/>
      <c r="D1024" s="239"/>
    </row>
  </sheetData>
  <mergeCells count="6">
    <mergeCell ref="A1:D1"/>
    <mergeCell ref="A2:D2"/>
    <mergeCell ref="A3:A4"/>
    <mergeCell ref="B3:B4"/>
    <mergeCell ref="C3:C4"/>
    <mergeCell ref="D3:D4"/>
  </mergeCells>
  <hyperlinks>
    <hyperlink r:id="rId1" ref="B5"/>
    <hyperlink r:id="rId2" ref="C5"/>
    <hyperlink r:id="rId3" ref="D5"/>
    <hyperlink r:id="rId4" ref="B6"/>
    <hyperlink r:id="rId5" ref="B8"/>
    <hyperlink r:id="rId6" ref="C9"/>
    <hyperlink r:id="rId7" ref="D10"/>
    <hyperlink r:id="rId8" ref="B11"/>
    <hyperlink r:id="rId9" ref="C11"/>
    <hyperlink r:id="rId10" ref="D11"/>
    <hyperlink r:id="rId11" ref="B12"/>
    <hyperlink r:id="rId12" ref="C12"/>
    <hyperlink r:id="rId13" ref="D12"/>
    <hyperlink r:id="rId14" ref="B13"/>
    <hyperlink r:id="rId15" ref="C13"/>
    <hyperlink r:id="rId16" ref="D13"/>
    <hyperlink r:id="rId17" ref="D14"/>
    <hyperlink r:id="rId18" ref="B15"/>
    <hyperlink r:id="rId19" ref="C16"/>
    <hyperlink r:id="rId20" ref="D16"/>
    <hyperlink r:id="rId21" ref="B17"/>
    <hyperlink r:id="rId22" ref="C17"/>
    <hyperlink r:id="rId23" ref="B18"/>
    <hyperlink r:id="rId24" ref="C18"/>
    <hyperlink r:id="rId25" ref="D18"/>
    <hyperlink r:id="rId26" ref="C19"/>
    <hyperlink r:id="rId27" ref="C20"/>
    <hyperlink r:id="rId28" ref="B22"/>
    <hyperlink r:id="rId29" ref="C22"/>
    <hyperlink r:id="rId30" ref="D22"/>
    <hyperlink r:id="rId31" ref="B23"/>
    <hyperlink r:id="rId32" ref="C23"/>
    <hyperlink r:id="rId33" ref="D23"/>
    <hyperlink r:id="rId34" ref="B27"/>
    <hyperlink r:id="rId35" ref="D27"/>
    <hyperlink r:id="rId36" ref="B28"/>
    <hyperlink r:id="rId37" ref="C28"/>
    <hyperlink r:id="rId38" ref="D28"/>
    <hyperlink r:id="rId39" ref="B29"/>
    <hyperlink r:id="rId40" ref="C29"/>
    <hyperlink r:id="rId41" ref="D29"/>
    <hyperlink r:id="rId42" ref="B30"/>
    <hyperlink r:id="rId43" ref="C30"/>
    <hyperlink r:id="rId44" ref="D30"/>
    <hyperlink r:id="rId45" ref="B31"/>
    <hyperlink r:id="rId46" ref="C31"/>
    <hyperlink r:id="rId47" ref="D31"/>
    <hyperlink r:id="rId48" ref="B32"/>
    <hyperlink r:id="rId49" ref="D32"/>
    <hyperlink r:id="rId50" ref="B33"/>
    <hyperlink r:id="rId51" ref="C33"/>
    <hyperlink r:id="rId52" ref="B34"/>
    <hyperlink r:id="rId53" ref="C34"/>
    <hyperlink r:id="rId54" ref="B35"/>
    <hyperlink r:id="rId55" ref="C35"/>
    <hyperlink r:id="rId56" ref="D35"/>
    <hyperlink r:id="rId57" ref="C36"/>
    <hyperlink r:id="rId58" ref="D36"/>
    <hyperlink r:id="rId59" ref="B37"/>
    <hyperlink r:id="rId60" ref="D37"/>
    <hyperlink r:id="rId61" ref="C38"/>
    <hyperlink r:id="rId62" ref="D38"/>
    <hyperlink r:id="rId63" ref="B39"/>
    <hyperlink r:id="rId64" ref="C39"/>
    <hyperlink r:id="rId65" ref="D39"/>
    <hyperlink r:id="rId66" ref="B40"/>
    <hyperlink r:id="rId67" ref="C40"/>
    <hyperlink r:id="rId68" ref="D40"/>
    <hyperlink r:id="rId69" ref="B41"/>
    <hyperlink r:id="rId70" ref="C41"/>
    <hyperlink r:id="rId71" ref="D41"/>
    <hyperlink r:id="rId72" ref="B42"/>
    <hyperlink r:id="rId73" ref="C42"/>
    <hyperlink r:id="rId74" ref="D42"/>
    <hyperlink r:id="rId75" ref="B43"/>
    <hyperlink r:id="rId76" ref="C43"/>
    <hyperlink r:id="rId77" ref="D43"/>
    <hyperlink r:id="rId78" ref="B44"/>
    <hyperlink r:id="rId79" ref="C44"/>
    <hyperlink r:id="rId80" ref="D44"/>
    <hyperlink r:id="rId81" ref="B45"/>
    <hyperlink r:id="rId82" ref="C45"/>
    <hyperlink r:id="rId83" ref="B46"/>
    <hyperlink r:id="rId84" ref="C46"/>
    <hyperlink r:id="rId85" ref="D46"/>
    <hyperlink r:id="rId86" ref="B47"/>
    <hyperlink r:id="rId87" ref="C47"/>
    <hyperlink r:id="rId88" ref="D47"/>
    <hyperlink r:id="rId89" ref="B48"/>
    <hyperlink r:id="rId90" ref="C48"/>
    <hyperlink r:id="rId91" ref="D48"/>
    <hyperlink r:id="rId92" ref="B49"/>
    <hyperlink r:id="rId93" ref="C49"/>
    <hyperlink r:id="rId94" ref="D49"/>
    <hyperlink r:id="rId95" ref="B50"/>
    <hyperlink r:id="rId96" ref="C50"/>
    <hyperlink r:id="rId97" ref="D50"/>
    <hyperlink r:id="rId98" ref="B51"/>
    <hyperlink r:id="rId99" ref="C51"/>
    <hyperlink r:id="rId100" ref="D51"/>
    <hyperlink r:id="rId101" ref="B52"/>
    <hyperlink r:id="rId102" ref="C52"/>
    <hyperlink r:id="rId103" ref="D52"/>
    <hyperlink r:id="rId104" ref="B53"/>
    <hyperlink r:id="rId105" ref="C53"/>
    <hyperlink r:id="rId106" ref="D53"/>
    <hyperlink r:id="rId107" ref="B54"/>
    <hyperlink r:id="rId108" ref="C54"/>
    <hyperlink r:id="rId109" ref="D54"/>
    <hyperlink r:id="rId110" ref="B55"/>
    <hyperlink r:id="rId111" ref="C55"/>
    <hyperlink r:id="rId112" ref="D55"/>
    <hyperlink r:id="rId113" ref="B56"/>
    <hyperlink r:id="rId114" ref="C56"/>
    <hyperlink r:id="rId115" ref="D56"/>
    <hyperlink r:id="rId116" ref="B57"/>
    <hyperlink r:id="rId117" ref="C57"/>
    <hyperlink r:id="rId118" ref="D57"/>
    <hyperlink r:id="rId119" ref="B58"/>
    <hyperlink r:id="rId120" ref="C58"/>
    <hyperlink r:id="rId121" ref="D58"/>
    <hyperlink r:id="rId122" ref="B59"/>
    <hyperlink r:id="rId123" ref="C59"/>
    <hyperlink r:id="rId124" ref="D59"/>
    <hyperlink r:id="rId125" ref="B60"/>
    <hyperlink r:id="rId126" ref="C60"/>
    <hyperlink r:id="rId127" ref="D60"/>
    <hyperlink r:id="rId128" ref="B61"/>
    <hyperlink r:id="rId129" ref="C61"/>
    <hyperlink r:id="rId130" ref="D61"/>
    <hyperlink r:id="rId131" ref="B62"/>
    <hyperlink r:id="rId132" ref="C62"/>
    <hyperlink r:id="rId133" ref="D62"/>
    <hyperlink r:id="rId134" ref="B63"/>
    <hyperlink r:id="rId135" ref="C63"/>
    <hyperlink r:id="rId136" ref="D63"/>
    <hyperlink r:id="rId137" ref="B64"/>
    <hyperlink r:id="rId138" ref="C64"/>
    <hyperlink r:id="rId139" ref="D64"/>
    <hyperlink r:id="rId140" ref="B65"/>
    <hyperlink r:id="rId141" ref="C65"/>
    <hyperlink r:id="rId142" ref="D65"/>
    <hyperlink r:id="rId143" ref="B66"/>
    <hyperlink r:id="rId144" ref="C66"/>
    <hyperlink r:id="rId145" ref="D66"/>
    <hyperlink r:id="rId146" ref="B67"/>
    <hyperlink r:id="rId147" ref="C67"/>
    <hyperlink r:id="rId148" ref="D67"/>
    <hyperlink r:id="rId149" ref="B68"/>
    <hyperlink r:id="rId150" ref="C68"/>
    <hyperlink r:id="rId151" ref="D68"/>
    <hyperlink r:id="rId152" ref="B69"/>
    <hyperlink r:id="rId153" ref="C69"/>
    <hyperlink r:id="rId154" ref="D69"/>
    <hyperlink r:id="rId155" ref="B70"/>
    <hyperlink r:id="rId156" ref="C70"/>
    <hyperlink r:id="rId157" ref="D70"/>
    <hyperlink r:id="rId158" ref="B71"/>
    <hyperlink r:id="rId159" ref="C71"/>
    <hyperlink r:id="rId160" ref="D71"/>
    <hyperlink r:id="rId161" ref="B72"/>
    <hyperlink r:id="rId162" ref="C72"/>
    <hyperlink r:id="rId163" ref="D72"/>
    <hyperlink r:id="rId164" ref="B73"/>
    <hyperlink r:id="rId165" ref="C73"/>
    <hyperlink r:id="rId166" ref="D73"/>
    <hyperlink r:id="rId167" ref="B74"/>
    <hyperlink r:id="rId168" ref="C74"/>
    <hyperlink r:id="rId169" ref="D74"/>
    <hyperlink r:id="rId170" ref="C75"/>
    <hyperlink r:id="rId171" ref="D75"/>
    <hyperlink r:id="rId172" ref="B76"/>
    <hyperlink r:id="rId173" ref="C76"/>
    <hyperlink r:id="rId174" ref="D76"/>
    <hyperlink r:id="rId175" ref="B77"/>
    <hyperlink r:id="rId176" ref="C77"/>
    <hyperlink r:id="rId177" ref="D77"/>
    <hyperlink r:id="rId178" ref="B78"/>
    <hyperlink r:id="rId179" ref="C78"/>
    <hyperlink r:id="rId180" ref="D78"/>
    <hyperlink r:id="rId181" ref="B79"/>
    <hyperlink r:id="rId182" ref="C79"/>
    <hyperlink r:id="rId183" ref="D79"/>
    <hyperlink r:id="rId184" ref="B80"/>
    <hyperlink r:id="rId185" ref="C80"/>
    <hyperlink r:id="rId186" ref="D80"/>
    <hyperlink r:id="rId187" ref="B81"/>
    <hyperlink r:id="rId188" ref="C81"/>
    <hyperlink r:id="rId189" ref="D81"/>
    <hyperlink r:id="rId190" ref="B82"/>
    <hyperlink r:id="rId191" ref="C82"/>
    <hyperlink r:id="rId192" ref="D82"/>
    <hyperlink r:id="rId193" ref="B83"/>
    <hyperlink r:id="rId194" ref="C83"/>
    <hyperlink r:id="rId195" ref="D83"/>
    <hyperlink r:id="rId196" ref="B84"/>
    <hyperlink r:id="rId197" ref="C84"/>
    <hyperlink r:id="rId198" ref="D84"/>
    <hyperlink r:id="rId199" ref="B85"/>
    <hyperlink r:id="rId200" ref="C85"/>
    <hyperlink r:id="rId201" ref="D85"/>
    <hyperlink r:id="rId202" ref="B86"/>
    <hyperlink r:id="rId203" ref="C86"/>
    <hyperlink r:id="rId204" ref="D86"/>
    <hyperlink r:id="rId205" ref="B87"/>
    <hyperlink r:id="rId206" ref="C87"/>
    <hyperlink r:id="rId207" ref="D87"/>
  </hyperlinks>
  <printOptions/>
  <pageMargins bottom="0.787401575" footer="0.0" header="0.0" left="0.511811024" right="0.511811024" top="0.787401575"/>
  <pageSetup paperSize="9" orientation="portrait"/>
  <drawing r:id="rId208"/>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sheetPr>
  <sheetViews>
    <sheetView workbookViewId="0"/>
  </sheetViews>
  <sheetFormatPr customHeight="1" defaultColWidth="12.63" defaultRowHeight="15.0"/>
  <cols>
    <col customWidth="1" min="1" max="1" width="46.88"/>
    <col customWidth="1" min="2" max="3" width="16.63"/>
    <col customWidth="1" min="4" max="5" width="15.63"/>
    <col customWidth="1" min="6" max="7" width="14.38"/>
    <col customWidth="1" min="8" max="8" width="26.13"/>
    <col customWidth="1" min="9" max="10" width="9.13"/>
    <col customWidth="1" min="11" max="11" width="19.13"/>
    <col customWidth="1" min="12" max="12" width="9.13"/>
    <col customWidth="1" min="13" max="30" width="8.63"/>
  </cols>
  <sheetData>
    <row r="1" ht="32.25" customHeight="1">
      <c r="A1" s="255" t="s">
        <v>589</v>
      </c>
      <c r="L1" s="220"/>
      <c r="M1" s="220"/>
      <c r="N1" s="220"/>
      <c r="O1" s="220"/>
      <c r="P1" s="220"/>
      <c r="Q1" s="220"/>
      <c r="R1" s="220"/>
      <c r="S1" s="220"/>
      <c r="T1" s="220"/>
      <c r="U1" s="220"/>
      <c r="V1" s="220"/>
      <c r="W1" s="220"/>
      <c r="X1" s="220"/>
      <c r="Y1" s="220"/>
      <c r="Z1" s="220"/>
      <c r="AA1" s="220"/>
      <c r="AB1" s="220"/>
      <c r="AC1" s="220"/>
      <c r="AD1" s="220"/>
    </row>
    <row r="2" ht="19.5" customHeight="1">
      <c r="A2" s="256" t="s">
        <v>590</v>
      </c>
      <c r="B2" s="14"/>
      <c r="C2" s="14"/>
      <c r="D2" s="14"/>
      <c r="E2" s="14"/>
      <c r="F2" s="14"/>
      <c r="G2" s="14"/>
      <c r="H2" s="14"/>
      <c r="I2" s="14"/>
      <c r="J2" s="14"/>
      <c r="K2" s="15"/>
      <c r="L2" s="220"/>
      <c r="M2" s="220"/>
      <c r="N2" s="220"/>
      <c r="O2" s="220"/>
      <c r="P2" s="220"/>
      <c r="Q2" s="220"/>
      <c r="R2" s="220"/>
      <c r="S2" s="220"/>
      <c r="T2" s="220"/>
      <c r="U2" s="220"/>
      <c r="V2" s="220"/>
      <c r="W2" s="220"/>
      <c r="X2" s="220"/>
      <c r="Y2" s="220"/>
      <c r="Z2" s="220"/>
      <c r="AA2" s="220"/>
      <c r="AB2" s="220"/>
      <c r="AC2" s="220"/>
      <c r="AD2" s="220"/>
    </row>
    <row r="3" ht="15.0" customHeight="1">
      <c r="A3" s="241" t="s">
        <v>269</v>
      </c>
      <c r="B3" s="241" t="s">
        <v>270</v>
      </c>
      <c r="C3" s="241" t="s">
        <v>271</v>
      </c>
      <c r="D3" s="241" t="s">
        <v>272</v>
      </c>
      <c r="E3" s="241" t="s">
        <v>273</v>
      </c>
      <c r="F3" s="241" t="s">
        <v>274</v>
      </c>
      <c r="G3" s="241" t="s">
        <v>273</v>
      </c>
      <c r="H3" s="241" t="s">
        <v>275</v>
      </c>
      <c r="I3" s="241" t="s">
        <v>276</v>
      </c>
      <c r="J3" s="241" t="s">
        <v>277</v>
      </c>
      <c r="K3" s="241" t="s">
        <v>591</v>
      </c>
      <c r="L3" s="220"/>
      <c r="M3" s="220"/>
      <c r="N3" s="220"/>
      <c r="O3" s="220"/>
      <c r="P3" s="220"/>
      <c r="Q3" s="220"/>
      <c r="R3" s="220"/>
      <c r="S3" s="220"/>
      <c r="T3" s="220"/>
      <c r="U3" s="220"/>
      <c r="V3" s="220"/>
      <c r="W3" s="220"/>
      <c r="X3" s="220"/>
      <c r="Y3" s="220"/>
      <c r="Z3" s="220"/>
      <c r="AA3" s="220"/>
      <c r="AB3" s="220"/>
      <c r="AC3" s="220"/>
      <c r="AD3" s="220"/>
    </row>
    <row r="4" ht="12.75" customHeight="1">
      <c r="A4" s="79"/>
      <c r="B4" s="79"/>
      <c r="C4" s="79"/>
      <c r="D4" s="79"/>
      <c r="E4" s="79"/>
      <c r="F4" s="79"/>
      <c r="G4" s="79"/>
      <c r="H4" s="79"/>
      <c r="I4" s="79"/>
      <c r="J4" s="79"/>
      <c r="K4" s="79"/>
      <c r="L4" s="220"/>
      <c r="M4" s="220"/>
      <c r="N4" s="220"/>
      <c r="O4" s="220"/>
      <c r="P4" s="220"/>
      <c r="Q4" s="220"/>
      <c r="R4" s="220"/>
      <c r="S4" s="220"/>
      <c r="T4" s="220"/>
      <c r="U4" s="220"/>
      <c r="V4" s="220"/>
      <c r="W4" s="220"/>
      <c r="X4" s="220"/>
      <c r="Y4" s="220"/>
      <c r="Z4" s="220"/>
      <c r="AA4" s="220"/>
      <c r="AB4" s="220"/>
      <c r="AC4" s="220"/>
      <c r="AD4" s="220"/>
    </row>
    <row r="5">
      <c r="A5" s="7" t="s">
        <v>592</v>
      </c>
      <c r="B5" s="244">
        <f>11.8/5</f>
        <v>2.36</v>
      </c>
      <c r="C5" s="243">
        <v>0.0</v>
      </c>
      <c r="D5" s="243">
        <v>6.5</v>
      </c>
      <c r="E5" s="243">
        <v>0.0</v>
      </c>
      <c r="F5" s="244">
        <f>2/2</f>
        <v>1</v>
      </c>
      <c r="G5" s="243">
        <v>0.0</v>
      </c>
      <c r="H5" s="244">
        <f t="shared" ref="H5:H16" si="1">SUM(B5:G5)/3</f>
        <v>3.286666667</v>
      </c>
      <c r="I5" s="7" t="s">
        <v>593</v>
      </c>
      <c r="J5" s="7">
        <v>3125.0</v>
      </c>
      <c r="K5" s="246">
        <f t="shared" ref="K5:K16" si="2">J5*H5</f>
        <v>10270.83333</v>
      </c>
      <c r="L5" s="220"/>
      <c r="M5" s="220"/>
      <c r="N5" s="220"/>
      <c r="O5" s="220"/>
      <c r="P5" s="220"/>
      <c r="Q5" s="220"/>
      <c r="R5" s="220"/>
      <c r="S5" s="220"/>
      <c r="T5" s="220"/>
      <c r="U5" s="220"/>
      <c r="V5" s="220"/>
      <c r="W5" s="220"/>
      <c r="X5" s="220"/>
      <c r="Y5" s="220"/>
      <c r="Z5" s="220"/>
      <c r="AA5" s="220"/>
      <c r="AB5" s="220"/>
      <c r="AC5" s="220"/>
      <c r="AD5" s="220"/>
    </row>
    <row r="6">
      <c r="A6" s="7" t="s">
        <v>594</v>
      </c>
      <c r="B6" s="247">
        <v>3.3</v>
      </c>
      <c r="C6" s="243">
        <v>0.0</v>
      </c>
      <c r="D6" s="243">
        <v>5.62</v>
      </c>
      <c r="E6" s="243">
        <v>0.0</v>
      </c>
      <c r="F6" s="243">
        <v>2.0</v>
      </c>
      <c r="G6" s="243">
        <v>0.0</v>
      </c>
      <c r="H6" s="244">
        <f t="shared" si="1"/>
        <v>3.64</v>
      </c>
      <c r="I6" s="7" t="s">
        <v>593</v>
      </c>
      <c r="J6" s="7">
        <v>312.0</v>
      </c>
      <c r="K6" s="246">
        <f t="shared" si="2"/>
        <v>1135.68</v>
      </c>
      <c r="L6" s="220"/>
      <c r="M6" s="220"/>
      <c r="N6" s="220"/>
      <c r="O6" s="220"/>
      <c r="P6" s="220"/>
      <c r="Q6" s="220"/>
      <c r="R6" s="220"/>
      <c r="S6" s="220"/>
      <c r="T6" s="220"/>
      <c r="U6" s="220"/>
      <c r="V6" s="220"/>
      <c r="W6" s="220"/>
      <c r="X6" s="220"/>
      <c r="Y6" s="220"/>
      <c r="Z6" s="220"/>
      <c r="AA6" s="220"/>
      <c r="AB6" s="220"/>
      <c r="AC6" s="220"/>
      <c r="AD6" s="220"/>
    </row>
    <row r="7">
      <c r="A7" s="7" t="s">
        <v>595</v>
      </c>
      <c r="B7" s="243">
        <v>6.8</v>
      </c>
      <c r="C7" s="243">
        <v>0.0</v>
      </c>
      <c r="D7" s="243">
        <v>20.0</v>
      </c>
      <c r="E7" s="243">
        <v>0.0</v>
      </c>
      <c r="F7" s="243">
        <v>0.8</v>
      </c>
      <c r="G7" s="243">
        <v>0.0</v>
      </c>
      <c r="H7" s="244">
        <f t="shared" si="1"/>
        <v>9.2</v>
      </c>
      <c r="I7" s="7" t="s">
        <v>596</v>
      </c>
      <c r="J7" s="7">
        <v>250.0</v>
      </c>
      <c r="K7" s="246">
        <f t="shared" si="2"/>
        <v>2300</v>
      </c>
      <c r="L7" s="220"/>
      <c r="M7" s="220"/>
      <c r="N7" s="220"/>
      <c r="O7" s="220"/>
      <c r="P7" s="220"/>
      <c r="Q7" s="220"/>
      <c r="R7" s="220"/>
      <c r="S7" s="220"/>
      <c r="T7" s="220"/>
      <c r="U7" s="220"/>
      <c r="V7" s="220"/>
      <c r="W7" s="220"/>
      <c r="X7" s="220"/>
      <c r="Y7" s="220"/>
      <c r="Z7" s="220"/>
      <c r="AA7" s="220"/>
      <c r="AB7" s="220"/>
      <c r="AC7" s="220"/>
      <c r="AD7" s="220"/>
    </row>
    <row r="8">
      <c r="A8" s="7" t="s">
        <v>597</v>
      </c>
      <c r="B8" s="243">
        <v>24.1</v>
      </c>
      <c r="C8" s="243">
        <v>0.0</v>
      </c>
      <c r="D8" s="247">
        <v>25.89</v>
      </c>
      <c r="E8" s="243">
        <v>0.0</v>
      </c>
      <c r="F8" s="244">
        <f>11*2</f>
        <v>22</v>
      </c>
      <c r="G8" s="243">
        <v>0.0</v>
      </c>
      <c r="H8" s="244">
        <f t="shared" si="1"/>
        <v>23.99666667</v>
      </c>
      <c r="I8" s="7" t="s">
        <v>593</v>
      </c>
      <c r="J8" s="7">
        <v>2812.0</v>
      </c>
      <c r="K8" s="246">
        <f t="shared" si="2"/>
        <v>67478.62667</v>
      </c>
      <c r="L8" s="220"/>
      <c r="M8" s="220"/>
      <c r="N8" s="220"/>
      <c r="O8" s="220"/>
      <c r="P8" s="220"/>
      <c r="Q8" s="220"/>
      <c r="R8" s="220"/>
      <c r="S8" s="220"/>
      <c r="T8" s="220"/>
      <c r="U8" s="220"/>
      <c r="V8" s="220"/>
      <c r="W8" s="220"/>
      <c r="X8" s="220"/>
      <c r="Y8" s="220"/>
      <c r="Z8" s="220"/>
      <c r="AA8" s="220"/>
      <c r="AB8" s="220"/>
      <c r="AC8" s="220"/>
      <c r="AD8" s="220"/>
    </row>
    <row r="9">
      <c r="A9" s="7" t="s">
        <v>598</v>
      </c>
      <c r="B9" s="243">
        <v>19.06</v>
      </c>
      <c r="C9" s="243">
        <v>0.0</v>
      </c>
      <c r="D9" s="243">
        <v>7.99</v>
      </c>
      <c r="E9" s="243">
        <v>20.1</v>
      </c>
      <c r="F9" s="243">
        <v>8.0</v>
      </c>
      <c r="G9" s="243">
        <v>21.99</v>
      </c>
      <c r="H9" s="244">
        <f t="shared" si="1"/>
        <v>25.71333333</v>
      </c>
      <c r="I9" s="7" t="s">
        <v>596</v>
      </c>
      <c r="J9" s="7">
        <v>2500.0</v>
      </c>
      <c r="K9" s="246">
        <f t="shared" si="2"/>
        <v>64283.33333</v>
      </c>
      <c r="L9" s="220"/>
      <c r="M9" s="220"/>
      <c r="N9" s="220"/>
      <c r="O9" s="220"/>
      <c r="P9" s="220"/>
      <c r="Q9" s="220"/>
      <c r="R9" s="220"/>
      <c r="S9" s="220"/>
      <c r="T9" s="220"/>
      <c r="U9" s="220"/>
      <c r="V9" s="220"/>
      <c r="W9" s="220"/>
      <c r="X9" s="220"/>
      <c r="Y9" s="220"/>
      <c r="Z9" s="220"/>
      <c r="AA9" s="220"/>
      <c r="AB9" s="220"/>
      <c r="AC9" s="220"/>
      <c r="AD9" s="220"/>
    </row>
    <row r="10">
      <c r="A10" s="7" t="s">
        <v>599</v>
      </c>
      <c r="B10" s="243">
        <v>4.6</v>
      </c>
      <c r="C10" s="243">
        <v>0.0</v>
      </c>
      <c r="D10" s="244">
        <f>0.05*100</f>
        <v>5</v>
      </c>
      <c r="E10" s="243">
        <v>0.0</v>
      </c>
      <c r="F10" s="244">
        <f>32/25</f>
        <v>1.28</v>
      </c>
      <c r="G10" s="243">
        <v>0.0</v>
      </c>
      <c r="H10" s="244">
        <f t="shared" si="1"/>
        <v>3.626666667</v>
      </c>
      <c r="I10" s="7" t="s">
        <v>600</v>
      </c>
      <c r="J10" s="7">
        <v>3125.0</v>
      </c>
      <c r="K10" s="246">
        <f t="shared" si="2"/>
        <v>11333.33333</v>
      </c>
      <c r="L10" s="220"/>
      <c r="M10" s="220"/>
      <c r="N10" s="220"/>
      <c r="O10" s="220"/>
      <c r="P10" s="220"/>
      <c r="Q10" s="220"/>
      <c r="R10" s="220"/>
      <c r="S10" s="220"/>
      <c r="T10" s="220"/>
      <c r="U10" s="220"/>
      <c r="V10" s="220"/>
      <c r="W10" s="220"/>
      <c r="X10" s="220"/>
      <c r="Y10" s="220"/>
      <c r="Z10" s="220"/>
      <c r="AA10" s="220"/>
      <c r="AB10" s="220"/>
      <c r="AC10" s="220"/>
      <c r="AD10" s="220"/>
    </row>
    <row r="11">
      <c r="A11" s="7" t="s">
        <v>601</v>
      </c>
      <c r="B11" s="243">
        <v>2.02</v>
      </c>
      <c r="C11" s="243">
        <v>0.0</v>
      </c>
      <c r="D11" s="244">
        <f>0.03*100</f>
        <v>3</v>
      </c>
      <c r="E11" s="243">
        <v>0.0</v>
      </c>
      <c r="F11" s="244">
        <f>38/50</f>
        <v>0.76</v>
      </c>
      <c r="G11" s="243">
        <v>0.0</v>
      </c>
      <c r="H11" s="244">
        <f t="shared" si="1"/>
        <v>1.926666667</v>
      </c>
      <c r="I11" s="7" t="s">
        <v>600</v>
      </c>
      <c r="J11" s="7">
        <v>1875.0</v>
      </c>
      <c r="K11" s="246">
        <f t="shared" si="2"/>
        <v>3612.5</v>
      </c>
      <c r="L11" s="220"/>
      <c r="M11" s="220"/>
      <c r="N11" s="220"/>
      <c r="O11" s="220"/>
      <c r="P11" s="220"/>
      <c r="Q11" s="220"/>
      <c r="R11" s="220"/>
      <c r="S11" s="220"/>
      <c r="T11" s="220"/>
      <c r="U11" s="220"/>
      <c r="V11" s="220"/>
      <c r="W11" s="220"/>
      <c r="X11" s="220"/>
      <c r="Y11" s="220"/>
      <c r="Z11" s="220"/>
      <c r="AA11" s="220"/>
      <c r="AB11" s="220"/>
      <c r="AC11" s="220"/>
      <c r="AD11" s="220"/>
    </row>
    <row r="12">
      <c r="A12" s="7" t="s">
        <v>602</v>
      </c>
      <c r="B12" s="247">
        <v>5.8</v>
      </c>
      <c r="C12" s="247">
        <v>0.0</v>
      </c>
      <c r="D12" s="247">
        <v>5.0</v>
      </c>
      <c r="E12" s="243">
        <v>0.0</v>
      </c>
      <c r="F12" s="243">
        <v>1.0</v>
      </c>
      <c r="G12" s="243">
        <v>0.0</v>
      </c>
      <c r="H12" s="244">
        <f t="shared" si="1"/>
        <v>3.933333333</v>
      </c>
      <c r="I12" s="7" t="s">
        <v>596</v>
      </c>
      <c r="J12" s="7">
        <v>92.0</v>
      </c>
      <c r="K12" s="246">
        <f t="shared" si="2"/>
        <v>361.8666667</v>
      </c>
      <c r="L12" s="220"/>
      <c r="M12" s="220"/>
      <c r="N12" s="220"/>
      <c r="O12" s="220"/>
      <c r="P12" s="220"/>
      <c r="Q12" s="220"/>
      <c r="R12" s="220"/>
      <c r="S12" s="220"/>
      <c r="T12" s="220"/>
      <c r="U12" s="220"/>
      <c r="V12" s="220"/>
      <c r="W12" s="220"/>
      <c r="X12" s="220"/>
      <c r="Y12" s="220"/>
      <c r="Z12" s="220"/>
      <c r="AA12" s="220"/>
      <c r="AB12" s="220"/>
      <c r="AC12" s="220"/>
      <c r="AD12" s="220"/>
    </row>
    <row r="13">
      <c r="A13" s="7" t="s">
        <v>603</v>
      </c>
      <c r="B13" s="247">
        <v>16.0</v>
      </c>
      <c r="C13" s="247">
        <v>0.0</v>
      </c>
      <c r="D13" s="247">
        <v>1.99</v>
      </c>
      <c r="E13" s="243">
        <v>15.74</v>
      </c>
      <c r="F13" s="243">
        <v>1.33</v>
      </c>
      <c r="G13" s="243">
        <v>11.93</v>
      </c>
      <c r="H13" s="244">
        <f t="shared" si="1"/>
        <v>15.66333333</v>
      </c>
      <c r="I13" s="7" t="s">
        <v>596</v>
      </c>
      <c r="J13" s="7">
        <v>250.0</v>
      </c>
      <c r="K13" s="246">
        <f t="shared" si="2"/>
        <v>3915.833333</v>
      </c>
      <c r="L13" s="220"/>
      <c r="M13" s="220"/>
      <c r="N13" s="220"/>
      <c r="O13" s="220"/>
      <c r="P13" s="220"/>
      <c r="Q13" s="220"/>
      <c r="R13" s="220"/>
      <c r="S13" s="220"/>
      <c r="T13" s="220"/>
      <c r="U13" s="220"/>
      <c r="V13" s="220"/>
      <c r="W13" s="220"/>
      <c r="X13" s="220"/>
      <c r="Y13" s="220"/>
      <c r="Z13" s="220"/>
      <c r="AA13" s="220"/>
      <c r="AB13" s="220"/>
      <c r="AC13" s="220"/>
      <c r="AD13" s="220"/>
    </row>
    <row r="14">
      <c r="A14" s="7" t="s">
        <v>604</v>
      </c>
      <c r="B14" s="247">
        <v>7.47</v>
      </c>
      <c r="C14" s="247">
        <v>0.0</v>
      </c>
      <c r="D14" s="247">
        <v>9.0</v>
      </c>
      <c r="E14" s="243">
        <v>0.0</v>
      </c>
      <c r="F14" s="247">
        <v>3.0</v>
      </c>
      <c r="G14" s="243">
        <v>0.0</v>
      </c>
      <c r="H14" s="244">
        <f t="shared" si="1"/>
        <v>6.49</v>
      </c>
      <c r="I14" s="7" t="s">
        <v>596</v>
      </c>
      <c r="J14" s="7">
        <v>3000.0</v>
      </c>
      <c r="K14" s="246">
        <f t="shared" si="2"/>
        <v>19470</v>
      </c>
      <c r="L14" s="220"/>
      <c r="M14" s="220"/>
      <c r="N14" s="220"/>
      <c r="O14" s="220"/>
      <c r="P14" s="220"/>
      <c r="Q14" s="220"/>
      <c r="R14" s="220"/>
      <c r="S14" s="220"/>
      <c r="T14" s="220"/>
      <c r="U14" s="220"/>
      <c r="V14" s="220"/>
      <c r="W14" s="220"/>
      <c r="X14" s="220"/>
      <c r="Y14" s="220"/>
      <c r="Z14" s="220"/>
      <c r="AA14" s="220"/>
      <c r="AB14" s="220"/>
      <c r="AC14" s="220"/>
      <c r="AD14" s="220"/>
    </row>
    <row r="15">
      <c r="A15" s="7" t="s">
        <v>605</v>
      </c>
      <c r="B15" s="247">
        <v>6.5</v>
      </c>
      <c r="C15" s="247">
        <v>0.0</v>
      </c>
      <c r="D15" s="247">
        <v>47.0</v>
      </c>
      <c r="E15" s="243">
        <v>0.0</v>
      </c>
      <c r="F15" s="243">
        <v>6.3</v>
      </c>
      <c r="G15" s="243">
        <v>9.54</v>
      </c>
      <c r="H15" s="244">
        <f t="shared" si="1"/>
        <v>23.11333333</v>
      </c>
      <c r="I15" s="7" t="s">
        <v>596</v>
      </c>
      <c r="J15" s="7">
        <v>37.0</v>
      </c>
      <c r="K15" s="246">
        <f t="shared" si="2"/>
        <v>855.1933333</v>
      </c>
      <c r="L15" s="220"/>
      <c r="M15" s="220"/>
      <c r="N15" s="220"/>
      <c r="O15" s="220"/>
      <c r="P15" s="220"/>
      <c r="Q15" s="220"/>
      <c r="R15" s="220"/>
      <c r="S15" s="220"/>
      <c r="T15" s="220"/>
      <c r="U15" s="220"/>
      <c r="V15" s="220"/>
      <c r="W15" s="220"/>
      <c r="X15" s="220"/>
      <c r="Y15" s="220"/>
      <c r="Z15" s="220"/>
      <c r="AA15" s="220"/>
      <c r="AB15" s="220"/>
      <c r="AC15" s="220"/>
      <c r="AD15" s="220"/>
    </row>
    <row r="16">
      <c r="A16" s="7" t="s">
        <v>606</v>
      </c>
      <c r="B16" s="247">
        <v>6.5</v>
      </c>
      <c r="C16" s="247">
        <v>0.0</v>
      </c>
      <c r="D16" s="247">
        <v>47.0</v>
      </c>
      <c r="E16" s="243">
        <v>0.0</v>
      </c>
      <c r="F16" s="243">
        <v>6.3</v>
      </c>
      <c r="G16" s="243">
        <v>9.54</v>
      </c>
      <c r="H16" s="244">
        <f t="shared" si="1"/>
        <v>23.11333333</v>
      </c>
      <c r="I16" s="7" t="s">
        <v>596</v>
      </c>
      <c r="J16" s="7">
        <v>37.0</v>
      </c>
      <c r="K16" s="246">
        <f t="shared" si="2"/>
        <v>855.1933333</v>
      </c>
      <c r="L16" s="220"/>
      <c r="M16" s="220"/>
      <c r="N16" s="220"/>
      <c r="O16" s="220"/>
      <c r="P16" s="220"/>
      <c r="Q16" s="220"/>
      <c r="R16" s="220"/>
      <c r="S16" s="220"/>
      <c r="T16" s="220"/>
      <c r="U16" s="220"/>
      <c r="V16" s="220"/>
      <c r="W16" s="220"/>
      <c r="X16" s="220"/>
      <c r="Y16" s="220"/>
      <c r="Z16" s="220"/>
      <c r="AA16" s="220"/>
      <c r="AB16" s="220"/>
      <c r="AC16" s="220"/>
      <c r="AD16" s="220"/>
    </row>
    <row r="17" ht="19.5" customHeight="1">
      <c r="A17" s="257" t="s">
        <v>72</v>
      </c>
      <c r="B17" s="258"/>
      <c r="C17" s="258"/>
      <c r="D17" s="258"/>
      <c r="E17" s="258"/>
      <c r="F17" s="258"/>
      <c r="G17" s="258"/>
      <c r="H17" s="258"/>
      <c r="I17" s="258"/>
      <c r="J17" s="258"/>
      <c r="K17" s="259">
        <f>SUM(K5:K16)</f>
        <v>185872.3933</v>
      </c>
      <c r="L17" s="238"/>
      <c r="M17" s="220"/>
      <c r="N17" s="220"/>
      <c r="O17" s="220"/>
      <c r="P17" s="220"/>
      <c r="Q17" s="220"/>
      <c r="R17" s="220"/>
      <c r="S17" s="220"/>
      <c r="T17" s="220"/>
      <c r="U17" s="220"/>
      <c r="V17" s="220"/>
      <c r="W17" s="220"/>
      <c r="X17" s="220"/>
      <c r="Y17" s="220"/>
      <c r="Z17" s="220"/>
      <c r="AA17" s="220"/>
      <c r="AB17" s="220"/>
      <c r="AC17" s="220"/>
      <c r="AD17" s="220"/>
    </row>
    <row r="18" ht="18.75" customHeight="1">
      <c r="A18" s="256" t="s">
        <v>607</v>
      </c>
      <c r="B18" s="14"/>
      <c r="C18" s="14"/>
      <c r="D18" s="14"/>
      <c r="E18" s="14"/>
      <c r="F18" s="14"/>
      <c r="G18" s="14"/>
      <c r="H18" s="14"/>
      <c r="I18" s="14"/>
      <c r="J18" s="14"/>
      <c r="K18" s="260"/>
      <c r="L18" s="220"/>
      <c r="M18" s="220"/>
      <c r="N18" s="220"/>
      <c r="O18" s="220"/>
      <c r="P18" s="220"/>
      <c r="Q18" s="220"/>
      <c r="R18" s="220"/>
      <c r="S18" s="220"/>
      <c r="T18" s="220"/>
      <c r="U18" s="220"/>
      <c r="V18" s="220"/>
      <c r="W18" s="220"/>
      <c r="X18" s="220"/>
      <c r="Y18" s="220"/>
      <c r="Z18" s="220"/>
      <c r="AA18" s="220"/>
      <c r="AB18" s="220"/>
      <c r="AC18" s="220"/>
      <c r="AD18" s="220"/>
    </row>
    <row r="19" ht="15.0" customHeight="1">
      <c r="A19" s="241" t="s">
        <v>269</v>
      </c>
      <c r="B19" s="241" t="s">
        <v>270</v>
      </c>
      <c r="C19" s="241" t="s">
        <v>271</v>
      </c>
      <c r="D19" s="241" t="s">
        <v>272</v>
      </c>
      <c r="E19" s="241" t="s">
        <v>273</v>
      </c>
      <c r="F19" s="241" t="s">
        <v>274</v>
      </c>
      <c r="G19" s="241" t="s">
        <v>273</v>
      </c>
      <c r="H19" s="241" t="s">
        <v>275</v>
      </c>
      <c r="I19" s="241" t="s">
        <v>276</v>
      </c>
      <c r="J19" s="241" t="s">
        <v>277</v>
      </c>
      <c r="K19" s="241" t="s">
        <v>591</v>
      </c>
      <c r="L19" s="220"/>
      <c r="M19" s="220"/>
      <c r="N19" s="220"/>
      <c r="O19" s="220"/>
      <c r="P19" s="220"/>
      <c r="Q19" s="220"/>
      <c r="R19" s="220"/>
      <c r="S19" s="220"/>
      <c r="T19" s="220"/>
      <c r="U19" s="220"/>
      <c r="V19" s="220"/>
      <c r="W19" s="220"/>
      <c r="X19" s="220"/>
      <c r="Y19" s="220"/>
      <c r="Z19" s="220"/>
      <c r="AA19" s="220"/>
      <c r="AB19" s="220"/>
      <c r="AC19" s="220"/>
      <c r="AD19" s="220"/>
    </row>
    <row r="20" ht="12.75" customHeight="1">
      <c r="A20" s="79"/>
      <c r="B20" s="79"/>
      <c r="C20" s="79"/>
      <c r="D20" s="79"/>
      <c r="E20" s="79"/>
      <c r="F20" s="79"/>
      <c r="G20" s="79"/>
      <c r="H20" s="79"/>
      <c r="I20" s="79"/>
      <c r="J20" s="79"/>
      <c r="K20" s="79"/>
      <c r="L20" s="220"/>
      <c r="M20" s="220"/>
      <c r="N20" s="220"/>
      <c r="O20" s="220"/>
      <c r="P20" s="220"/>
      <c r="Q20" s="220"/>
      <c r="R20" s="220"/>
      <c r="S20" s="220"/>
      <c r="T20" s="220"/>
      <c r="U20" s="220"/>
      <c r="V20" s="220"/>
      <c r="W20" s="220"/>
      <c r="X20" s="220"/>
      <c r="Y20" s="220"/>
      <c r="Z20" s="220"/>
      <c r="AA20" s="220"/>
      <c r="AB20" s="220"/>
      <c r="AC20" s="220"/>
      <c r="AD20" s="220"/>
    </row>
    <row r="21">
      <c r="A21" s="7" t="s">
        <v>608</v>
      </c>
      <c r="B21" s="247">
        <v>17.0</v>
      </c>
      <c r="C21" s="247">
        <v>0.0</v>
      </c>
      <c r="D21" s="261">
        <f>3.5*5</f>
        <v>17.5</v>
      </c>
      <c r="E21" s="243">
        <v>0.0</v>
      </c>
      <c r="F21" s="244">
        <f>1.99*5</f>
        <v>9.95</v>
      </c>
      <c r="G21" s="243">
        <v>0.0</v>
      </c>
      <c r="H21" s="244">
        <f t="shared" ref="H21:H39" si="3">SUM(B21:G21)/3</f>
        <v>14.81666667</v>
      </c>
      <c r="I21" s="7" t="s">
        <v>609</v>
      </c>
      <c r="J21" s="7">
        <v>337.0</v>
      </c>
      <c r="K21" s="246">
        <f t="shared" ref="K21:K39" si="4">J21*H21</f>
        <v>4993.216667</v>
      </c>
      <c r="L21" s="220"/>
      <c r="M21" s="220"/>
      <c r="N21" s="220"/>
      <c r="O21" s="220"/>
      <c r="P21" s="220"/>
      <c r="Q21" s="220"/>
      <c r="R21" s="220"/>
      <c r="S21" s="220"/>
      <c r="T21" s="220"/>
      <c r="U21" s="220"/>
      <c r="V21" s="220"/>
      <c r="W21" s="220"/>
      <c r="X21" s="220"/>
      <c r="Y21" s="220"/>
      <c r="Z21" s="220"/>
      <c r="AA21" s="220"/>
      <c r="AB21" s="220"/>
      <c r="AC21" s="220"/>
      <c r="AD21" s="220"/>
    </row>
    <row r="22">
      <c r="A22" s="7" t="s">
        <v>610</v>
      </c>
      <c r="B22" s="247">
        <v>7.0</v>
      </c>
      <c r="C22" s="247">
        <v>0.0</v>
      </c>
      <c r="D22" s="247">
        <v>12.0</v>
      </c>
      <c r="E22" s="243">
        <v>0.0</v>
      </c>
      <c r="F22" s="243">
        <v>7.66</v>
      </c>
      <c r="G22" s="243">
        <v>0.0</v>
      </c>
      <c r="H22" s="244">
        <f t="shared" si="3"/>
        <v>8.886666667</v>
      </c>
      <c r="I22" s="7" t="s">
        <v>609</v>
      </c>
      <c r="J22" s="7">
        <v>225.0</v>
      </c>
      <c r="K22" s="246">
        <f t="shared" si="4"/>
        <v>1999.5</v>
      </c>
      <c r="L22" s="220"/>
      <c r="M22" s="220"/>
      <c r="N22" s="220"/>
      <c r="O22" s="220"/>
      <c r="P22" s="220"/>
      <c r="Q22" s="220"/>
      <c r="R22" s="220"/>
      <c r="S22" s="220"/>
      <c r="T22" s="220"/>
      <c r="U22" s="220"/>
      <c r="V22" s="220"/>
      <c r="W22" s="220"/>
      <c r="X22" s="220"/>
      <c r="Y22" s="220"/>
      <c r="Z22" s="220"/>
      <c r="AA22" s="220"/>
      <c r="AB22" s="220"/>
      <c r="AC22" s="220"/>
      <c r="AD22" s="220"/>
    </row>
    <row r="23">
      <c r="A23" s="7" t="s">
        <v>611</v>
      </c>
      <c r="B23" s="247">
        <v>1.09</v>
      </c>
      <c r="C23" s="247">
        <v>0.0</v>
      </c>
      <c r="D23" s="247">
        <v>3.0</v>
      </c>
      <c r="E23" s="247">
        <v>0.0</v>
      </c>
      <c r="F23" s="247">
        <v>0.99</v>
      </c>
      <c r="G23" s="243">
        <v>0.0</v>
      </c>
      <c r="H23" s="244">
        <f t="shared" si="3"/>
        <v>1.693333333</v>
      </c>
      <c r="I23" s="7" t="s">
        <v>612</v>
      </c>
      <c r="J23" s="7">
        <v>1125.0</v>
      </c>
      <c r="K23" s="246">
        <f t="shared" si="4"/>
        <v>1905</v>
      </c>
      <c r="L23" s="220"/>
      <c r="M23" s="220"/>
      <c r="N23" s="220"/>
      <c r="O23" s="220"/>
      <c r="P23" s="220"/>
      <c r="Q23" s="220"/>
      <c r="R23" s="220"/>
      <c r="S23" s="220"/>
      <c r="T23" s="220"/>
      <c r="U23" s="220"/>
      <c r="V23" s="220"/>
      <c r="W23" s="220"/>
      <c r="X23" s="220"/>
      <c r="Y23" s="220"/>
      <c r="Z23" s="220"/>
      <c r="AA23" s="220"/>
      <c r="AB23" s="220"/>
      <c r="AC23" s="220"/>
      <c r="AD23" s="220"/>
    </row>
    <row r="24">
      <c r="A24" s="7" t="s">
        <v>613</v>
      </c>
      <c r="B24" s="247">
        <v>2.0</v>
      </c>
      <c r="C24" s="247">
        <v>0.0</v>
      </c>
      <c r="D24" s="247">
        <v>3.0</v>
      </c>
      <c r="E24" s="247">
        <v>0.0</v>
      </c>
      <c r="F24" s="247">
        <v>2.1</v>
      </c>
      <c r="G24" s="243">
        <v>0.0</v>
      </c>
      <c r="H24" s="244">
        <f t="shared" si="3"/>
        <v>2.366666667</v>
      </c>
      <c r="I24" s="7" t="s">
        <v>600</v>
      </c>
      <c r="J24" s="7">
        <v>337.0</v>
      </c>
      <c r="K24" s="246">
        <f t="shared" si="4"/>
        <v>797.5666667</v>
      </c>
      <c r="L24" s="220"/>
      <c r="M24" s="220"/>
      <c r="N24" s="220"/>
      <c r="O24" s="220"/>
      <c r="P24" s="220"/>
      <c r="Q24" s="220"/>
      <c r="R24" s="220"/>
      <c r="S24" s="220"/>
      <c r="T24" s="220"/>
      <c r="U24" s="220"/>
      <c r="V24" s="220"/>
      <c r="W24" s="220"/>
      <c r="X24" s="220"/>
      <c r="Y24" s="220"/>
      <c r="Z24" s="220"/>
      <c r="AA24" s="220"/>
      <c r="AB24" s="220"/>
      <c r="AC24" s="220"/>
      <c r="AD24" s="220"/>
    </row>
    <row r="25">
      <c r="A25" s="7" t="s">
        <v>614</v>
      </c>
      <c r="B25" s="247">
        <v>0.6</v>
      </c>
      <c r="C25" s="247">
        <v>0.0</v>
      </c>
      <c r="D25" s="247">
        <v>3.5</v>
      </c>
      <c r="E25" s="247">
        <v>0.0</v>
      </c>
      <c r="F25" s="247">
        <v>0.88</v>
      </c>
      <c r="G25" s="243">
        <v>0.0</v>
      </c>
      <c r="H25" s="244">
        <f t="shared" si="3"/>
        <v>1.66</v>
      </c>
      <c r="I25" s="7" t="s">
        <v>612</v>
      </c>
      <c r="J25" s="7">
        <v>675.0</v>
      </c>
      <c r="K25" s="246">
        <f t="shared" si="4"/>
        <v>1120.5</v>
      </c>
      <c r="L25" s="220"/>
      <c r="M25" s="220"/>
      <c r="N25" s="220"/>
      <c r="O25" s="220"/>
      <c r="P25" s="220"/>
      <c r="Q25" s="220"/>
      <c r="R25" s="220"/>
      <c r="S25" s="220"/>
      <c r="T25" s="220"/>
      <c r="U25" s="220"/>
      <c r="V25" s="220"/>
      <c r="W25" s="220"/>
      <c r="X25" s="220"/>
      <c r="Y25" s="220"/>
      <c r="Z25" s="220"/>
      <c r="AA25" s="220"/>
      <c r="AB25" s="220"/>
      <c r="AC25" s="220"/>
      <c r="AD25" s="220"/>
    </row>
    <row r="26">
      <c r="A26" s="7" t="s">
        <v>615</v>
      </c>
      <c r="B26" s="247">
        <v>2.0</v>
      </c>
      <c r="C26" s="247">
        <v>0.0</v>
      </c>
      <c r="D26" s="247">
        <v>3.6</v>
      </c>
      <c r="E26" s="247">
        <v>0.0</v>
      </c>
      <c r="F26" s="247">
        <v>1.12</v>
      </c>
      <c r="G26" s="243">
        <v>0.0</v>
      </c>
      <c r="H26" s="244">
        <f t="shared" si="3"/>
        <v>2.24</v>
      </c>
      <c r="I26" s="7" t="s">
        <v>616</v>
      </c>
      <c r="J26" s="7">
        <v>562.0</v>
      </c>
      <c r="K26" s="246">
        <f t="shared" si="4"/>
        <v>1258.88</v>
      </c>
      <c r="L26" s="220"/>
      <c r="M26" s="220"/>
      <c r="N26" s="220"/>
      <c r="O26" s="220"/>
      <c r="P26" s="220"/>
      <c r="Q26" s="220"/>
      <c r="R26" s="220"/>
      <c r="S26" s="220"/>
      <c r="T26" s="220"/>
      <c r="U26" s="220"/>
      <c r="V26" s="220"/>
      <c r="W26" s="220"/>
      <c r="X26" s="220"/>
      <c r="Y26" s="220"/>
      <c r="Z26" s="220"/>
      <c r="AA26" s="220"/>
      <c r="AB26" s="220"/>
      <c r="AC26" s="220"/>
      <c r="AD26" s="220"/>
    </row>
    <row r="27">
      <c r="A27" s="7" t="s">
        <v>617</v>
      </c>
      <c r="B27" s="247">
        <v>5.0</v>
      </c>
      <c r="C27" s="247">
        <v>0.0</v>
      </c>
      <c r="D27" s="247">
        <v>20.0</v>
      </c>
      <c r="E27" s="247">
        <v>0.0</v>
      </c>
      <c r="F27" s="247">
        <v>4.68</v>
      </c>
      <c r="G27" s="243">
        <v>0.0</v>
      </c>
      <c r="H27" s="244">
        <f t="shared" si="3"/>
        <v>9.893333333</v>
      </c>
      <c r="I27" s="7" t="s">
        <v>618</v>
      </c>
      <c r="J27" s="7">
        <v>112.0</v>
      </c>
      <c r="K27" s="246">
        <f t="shared" si="4"/>
        <v>1108.053333</v>
      </c>
      <c r="L27" s="220"/>
      <c r="M27" s="220"/>
      <c r="N27" s="220"/>
      <c r="O27" s="220"/>
      <c r="P27" s="220"/>
      <c r="Q27" s="220"/>
      <c r="R27" s="220"/>
      <c r="S27" s="220"/>
      <c r="T27" s="220"/>
      <c r="U27" s="220"/>
      <c r="V27" s="220"/>
      <c r="W27" s="220"/>
      <c r="X27" s="220"/>
      <c r="Y27" s="220"/>
      <c r="Z27" s="220"/>
      <c r="AA27" s="220"/>
      <c r="AB27" s="220"/>
      <c r="AC27" s="220"/>
      <c r="AD27" s="220"/>
    </row>
    <row r="28">
      <c r="A28" s="7" t="s">
        <v>619</v>
      </c>
      <c r="B28" s="247">
        <v>78.0</v>
      </c>
      <c r="C28" s="247">
        <v>0.0</v>
      </c>
      <c r="D28" s="247">
        <v>67.7</v>
      </c>
      <c r="E28" s="247">
        <v>7.7</v>
      </c>
      <c r="F28" s="262">
        <v>39.9</v>
      </c>
      <c r="G28" s="243">
        <v>25.4</v>
      </c>
      <c r="H28" s="244">
        <f t="shared" si="3"/>
        <v>72.9</v>
      </c>
      <c r="I28" s="7" t="s">
        <v>620</v>
      </c>
      <c r="J28" s="7">
        <v>38.0</v>
      </c>
      <c r="K28" s="246">
        <f t="shared" si="4"/>
        <v>2770.2</v>
      </c>
      <c r="L28" s="220"/>
      <c r="M28" s="220"/>
      <c r="N28" s="220"/>
      <c r="O28" s="220"/>
      <c r="P28" s="220"/>
      <c r="Q28" s="220"/>
      <c r="R28" s="220"/>
      <c r="S28" s="220"/>
      <c r="T28" s="220"/>
      <c r="U28" s="220"/>
      <c r="V28" s="220"/>
      <c r="W28" s="220"/>
      <c r="X28" s="220"/>
      <c r="Y28" s="220"/>
      <c r="Z28" s="220"/>
      <c r="AA28" s="220"/>
      <c r="AB28" s="220"/>
      <c r="AC28" s="220"/>
      <c r="AD28" s="220"/>
    </row>
    <row r="29">
      <c r="A29" s="7" t="s">
        <v>621</v>
      </c>
      <c r="B29" s="247">
        <v>3.8</v>
      </c>
      <c r="C29" s="247">
        <v>0.0</v>
      </c>
      <c r="D29" s="247">
        <v>8.0</v>
      </c>
      <c r="E29" s="247">
        <v>0.0</v>
      </c>
      <c r="F29" s="262">
        <v>4.0</v>
      </c>
      <c r="G29" s="243">
        <v>0.0</v>
      </c>
      <c r="H29" s="244">
        <f t="shared" si="3"/>
        <v>5.266666667</v>
      </c>
      <c r="I29" s="7" t="s">
        <v>620</v>
      </c>
      <c r="J29" s="7">
        <v>337.0</v>
      </c>
      <c r="K29" s="246">
        <f t="shared" si="4"/>
        <v>1774.866667</v>
      </c>
      <c r="L29" s="220"/>
      <c r="M29" s="220"/>
      <c r="N29" s="220"/>
      <c r="O29" s="220"/>
      <c r="P29" s="220"/>
      <c r="Q29" s="220"/>
      <c r="R29" s="220"/>
      <c r="S29" s="220"/>
      <c r="T29" s="220"/>
      <c r="U29" s="220"/>
      <c r="V29" s="220"/>
      <c r="W29" s="220"/>
      <c r="X29" s="220"/>
      <c r="Y29" s="220"/>
      <c r="Z29" s="220"/>
      <c r="AA29" s="220"/>
      <c r="AB29" s="220"/>
      <c r="AC29" s="220"/>
      <c r="AD29" s="220"/>
    </row>
    <row r="30">
      <c r="A30" s="7" t="s">
        <v>622</v>
      </c>
      <c r="B30" s="247">
        <v>3.8</v>
      </c>
      <c r="C30" s="247">
        <v>0.0</v>
      </c>
      <c r="D30" s="247">
        <v>20.0</v>
      </c>
      <c r="E30" s="247">
        <v>0.0</v>
      </c>
      <c r="F30" s="247">
        <v>3.0</v>
      </c>
      <c r="G30" s="243">
        <v>0.0</v>
      </c>
      <c r="H30" s="244">
        <f t="shared" si="3"/>
        <v>8.933333333</v>
      </c>
      <c r="I30" s="7" t="s">
        <v>620</v>
      </c>
      <c r="J30" s="7">
        <v>225.0</v>
      </c>
      <c r="K30" s="246">
        <f t="shared" si="4"/>
        <v>2010</v>
      </c>
      <c r="L30" s="220"/>
      <c r="M30" s="220"/>
      <c r="N30" s="220"/>
      <c r="O30" s="220"/>
      <c r="P30" s="220"/>
      <c r="Q30" s="220"/>
      <c r="R30" s="220"/>
      <c r="S30" s="220"/>
      <c r="T30" s="220"/>
      <c r="U30" s="220"/>
      <c r="V30" s="220"/>
      <c r="W30" s="220"/>
      <c r="X30" s="220"/>
      <c r="Y30" s="220"/>
      <c r="Z30" s="220"/>
      <c r="AA30" s="220"/>
      <c r="AB30" s="220"/>
      <c r="AC30" s="220"/>
      <c r="AD30" s="220"/>
    </row>
    <row r="31">
      <c r="A31" s="7" t="s">
        <v>623</v>
      </c>
      <c r="B31" s="247">
        <v>6.28</v>
      </c>
      <c r="C31" s="247">
        <v>0.0</v>
      </c>
      <c r="D31" s="247">
        <v>5.0</v>
      </c>
      <c r="E31" s="247">
        <v>0.0</v>
      </c>
      <c r="F31" s="247">
        <v>1.25</v>
      </c>
      <c r="G31" s="243">
        <v>0.0</v>
      </c>
      <c r="H31" s="244">
        <f t="shared" si="3"/>
        <v>4.176666667</v>
      </c>
      <c r="I31" s="7" t="s">
        <v>620</v>
      </c>
      <c r="J31" s="263">
        <v>562.0</v>
      </c>
      <c r="K31" s="246">
        <f t="shared" si="4"/>
        <v>2347.286667</v>
      </c>
      <c r="L31" s="220"/>
      <c r="M31" s="220"/>
      <c r="N31" s="220"/>
      <c r="O31" s="220"/>
      <c r="P31" s="220"/>
      <c r="Q31" s="220"/>
      <c r="R31" s="220"/>
      <c r="S31" s="220"/>
      <c r="T31" s="220"/>
      <c r="U31" s="220"/>
      <c r="V31" s="220"/>
      <c r="W31" s="220"/>
      <c r="X31" s="220"/>
      <c r="Y31" s="220"/>
      <c r="Z31" s="220"/>
      <c r="AA31" s="220"/>
      <c r="AB31" s="220"/>
      <c r="AC31" s="220"/>
      <c r="AD31" s="220"/>
    </row>
    <row r="32">
      <c r="A32" s="7" t="s">
        <v>624</v>
      </c>
      <c r="B32" s="247">
        <v>3.0</v>
      </c>
      <c r="C32" s="247">
        <v>0.0</v>
      </c>
      <c r="D32" s="247">
        <v>5.0</v>
      </c>
      <c r="E32" s="247">
        <v>0.0</v>
      </c>
      <c r="F32" s="247">
        <v>3.0</v>
      </c>
      <c r="G32" s="243">
        <v>0.0</v>
      </c>
      <c r="H32" s="244">
        <f t="shared" si="3"/>
        <v>3.666666667</v>
      </c>
      <c r="I32" s="7" t="s">
        <v>620</v>
      </c>
      <c r="J32" s="7">
        <v>337.0</v>
      </c>
      <c r="K32" s="246">
        <f t="shared" si="4"/>
        <v>1235.666667</v>
      </c>
      <c r="L32" s="220"/>
      <c r="M32" s="220"/>
      <c r="N32" s="220"/>
      <c r="O32" s="220"/>
      <c r="P32" s="220"/>
      <c r="Q32" s="220"/>
      <c r="R32" s="220"/>
      <c r="S32" s="220"/>
      <c r="T32" s="220"/>
      <c r="U32" s="220"/>
      <c r="V32" s="220"/>
      <c r="W32" s="220"/>
      <c r="X32" s="220"/>
      <c r="Y32" s="220"/>
      <c r="Z32" s="220"/>
      <c r="AA32" s="220"/>
      <c r="AB32" s="220"/>
      <c r="AC32" s="220"/>
      <c r="AD32" s="220"/>
    </row>
    <row r="33">
      <c r="A33" s="7" t="s">
        <v>625</v>
      </c>
      <c r="B33" s="247">
        <v>4.0</v>
      </c>
      <c r="C33" s="247">
        <v>0.0</v>
      </c>
      <c r="D33" s="247">
        <v>10.32</v>
      </c>
      <c r="E33" s="247">
        <v>10.39</v>
      </c>
      <c r="F33" s="247">
        <v>5.89</v>
      </c>
      <c r="G33" s="243">
        <v>17.41</v>
      </c>
      <c r="H33" s="244">
        <f t="shared" si="3"/>
        <v>16.00333333</v>
      </c>
      <c r="I33" s="7" t="s">
        <v>620</v>
      </c>
      <c r="J33" s="7">
        <v>112.0</v>
      </c>
      <c r="K33" s="246">
        <f t="shared" si="4"/>
        <v>1792.373333</v>
      </c>
      <c r="L33" s="220"/>
      <c r="M33" s="220"/>
      <c r="N33" s="220"/>
      <c r="O33" s="220"/>
      <c r="P33" s="220"/>
      <c r="Q33" s="220"/>
      <c r="R33" s="220"/>
      <c r="S33" s="220"/>
      <c r="T33" s="220"/>
      <c r="U33" s="220"/>
      <c r="V33" s="220"/>
      <c r="W33" s="220"/>
      <c r="X33" s="220"/>
      <c r="Y33" s="220"/>
      <c r="Z33" s="220"/>
      <c r="AA33" s="220"/>
      <c r="AB33" s="220"/>
      <c r="AC33" s="220"/>
      <c r="AD33" s="220"/>
    </row>
    <row r="34">
      <c r="A34" s="7" t="s">
        <v>626</v>
      </c>
      <c r="B34" s="247">
        <v>11.0</v>
      </c>
      <c r="C34" s="247">
        <v>0.0</v>
      </c>
      <c r="D34" s="247">
        <v>8.98</v>
      </c>
      <c r="E34" s="247">
        <v>0.0</v>
      </c>
      <c r="F34" s="247">
        <v>17.96</v>
      </c>
      <c r="G34" s="243">
        <v>0.0</v>
      </c>
      <c r="H34" s="244">
        <f t="shared" si="3"/>
        <v>12.64666667</v>
      </c>
      <c r="I34" s="7" t="s">
        <v>620</v>
      </c>
      <c r="J34" s="7">
        <v>15.0</v>
      </c>
      <c r="K34" s="246">
        <f t="shared" si="4"/>
        <v>189.7</v>
      </c>
      <c r="L34" s="220"/>
      <c r="M34" s="220"/>
      <c r="N34" s="220"/>
      <c r="O34" s="220"/>
      <c r="P34" s="220"/>
      <c r="Q34" s="220"/>
      <c r="R34" s="220"/>
      <c r="S34" s="220"/>
      <c r="T34" s="220"/>
      <c r="U34" s="220"/>
      <c r="V34" s="220"/>
      <c r="W34" s="220"/>
      <c r="X34" s="220"/>
      <c r="Y34" s="220"/>
      <c r="Z34" s="220"/>
      <c r="AA34" s="220"/>
      <c r="AB34" s="220"/>
      <c r="AC34" s="220"/>
      <c r="AD34" s="220"/>
    </row>
    <row r="35">
      <c r="A35" s="7" t="s">
        <v>627</v>
      </c>
      <c r="B35" s="247">
        <v>15.9</v>
      </c>
      <c r="C35" s="247">
        <v>18.47</v>
      </c>
      <c r="D35" s="247">
        <v>15.0</v>
      </c>
      <c r="E35" s="247">
        <v>0.0</v>
      </c>
      <c r="F35" s="247">
        <v>7.86</v>
      </c>
      <c r="G35" s="243">
        <v>9.35</v>
      </c>
      <c r="H35" s="244">
        <f t="shared" si="3"/>
        <v>22.19333333</v>
      </c>
      <c r="I35" s="7" t="s">
        <v>620</v>
      </c>
      <c r="J35" s="7">
        <v>112.0</v>
      </c>
      <c r="K35" s="246">
        <f t="shared" si="4"/>
        <v>2485.653333</v>
      </c>
      <c r="L35" s="220"/>
      <c r="M35" s="220"/>
      <c r="N35" s="220"/>
      <c r="O35" s="220"/>
      <c r="P35" s="220"/>
      <c r="Q35" s="220"/>
      <c r="R35" s="220"/>
      <c r="S35" s="220"/>
      <c r="T35" s="220"/>
      <c r="U35" s="220"/>
      <c r="V35" s="220"/>
      <c r="W35" s="220"/>
      <c r="X35" s="220"/>
      <c r="Y35" s="220"/>
      <c r="Z35" s="220"/>
      <c r="AA35" s="220"/>
      <c r="AB35" s="220"/>
      <c r="AC35" s="220"/>
      <c r="AD35" s="220"/>
    </row>
    <row r="36">
      <c r="A36" s="7" t="s">
        <v>628</v>
      </c>
      <c r="B36" s="247">
        <v>6.0</v>
      </c>
      <c r="C36" s="247">
        <v>0.0</v>
      </c>
      <c r="D36" s="247">
        <v>50.0</v>
      </c>
      <c r="E36" s="247">
        <v>0.0</v>
      </c>
      <c r="F36" s="247">
        <v>4.0</v>
      </c>
      <c r="G36" s="243">
        <v>0.0</v>
      </c>
      <c r="H36" s="244">
        <f t="shared" si="3"/>
        <v>20</v>
      </c>
      <c r="I36" s="7" t="s">
        <v>620</v>
      </c>
      <c r="J36" s="7">
        <v>15.0</v>
      </c>
      <c r="K36" s="246">
        <f t="shared" si="4"/>
        <v>300</v>
      </c>
      <c r="L36" s="220"/>
      <c r="M36" s="220"/>
      <c r="N36" s="220"/>
      <c r="O36" s="220"/>
      <c r="P36" s="220"/>
      <c r="Q36" s="220"/>
      <c r="R36" s="220"/>
      <c r="S36" s="220"/>
      <c r="T36" s="220"/>
      <c r="U36" s="220"/>
      <c r="V36" s="220"/>
      <c r="W36" s="220"/>
      <c r="X36" s="220"/>
      <c r="Y36" s="220"/>
      <c r="Z36" s="220"/>
      <c r="AA36" s="220"/>
      <c r="AB36" s="220"/>
      <c r="AC36" s="220"/>
      <c r="AD36" s="220"/>
    </row>
    <row r="37">
      <c r="A37" s="7" t="s">
        <v>629</v>
      </c>
      <c r="B37" s="247">
        <v>10.49</v>
      </c>
      <c r="C37" s="247">
        <v>21.99</v>
      </c>
      <c r="D37" s="247">
        <v>5.4</v>
      </c>
      <c r="E37" s="247">
        <v>10.31</v>
      </c>
      <c r="F37" s="247">
        <v>12.98</v>
      </c>
      <c r="G37" s="243">
        <v>15.97</v>
      </c>
      <c r="H37" s="244">
        <f t="shared" si="3"/>
        <v>25.71333333</v>
      </c>
      <c r="I37" s="7" t="s">
        <v>620</v>
      </c>
      <c r="J37" s="7">
        <v>12.0</v>
      </c>
      <c r="K37" s="246">
        <f t="shared" si="4"/>
        <v>308.56</v>
      </c>
      <c r="L37" s="220"/>
      <c r="M37" s="220"/>
      <c r="N37" s="220"/>
      <c r="O37" s="220"/>
      <c r="P37" s="220"/>
      <c r="Q37" s="220"/>
      <c r="R37" s="220"/>
      <c r="S37" s="220"/>
      <c r="T37" s="220"/>
      <c r="U37" s="220"/>
      <c r="V37" s="220"/>
      <c r="W37" s="220"/>
      <c r="X37" s="220"/>
      <c r="Y37" s="220"/>
      <c r="Z37" s="220"/>
      <c r="AA37" s="220"/>
      <c r="AB37" s="220"/>
      <c r="AC37" s="220"/>
      <c r="AD37" s="220"/>
    </row>
    <row r="38">
      <c r="A38" s="7" t="s">
        <v>630</v>
      </c>
      <c r="B38" s="247">
        <v>9.32</v>
      </c>
      <c r="C38" s="247">
        <v>19.37</v>
      </c>
      <c r="D38" s="247">
        <v>10.99</v>
      </c>
      <c r="E38" s="247">
        <v>0.0</v>
      </c>
      <c r="F38" s="247">
        <v>8.9</v>
      </c>
      <c r="G38" s="243">
        <v>14.26</v>
      </c>
      <c r="H38" s="244">
        <f t="shared" si="3"/>
        <v>20.94666667</v>
      </c>
      <c r="I38" s="7" t="s">
        <v>620</v>
      </c>
      <c r="J38" s="7">
        <v>15.0</v>
      </c>
      <c r="K38" s="246">
        <f t="shared" si="4"/>
        <v>314.2</v>
      </c>
      <c r="L38" s="220"/>
      <c r="M38" s="220"/>
      <c r="N38" s="220"/>
      <c r="O38" s="220"/>
      <c r="P38" s="220"/>
      <c r="Q38" s="220"/>
      <c r="R38" s="220"/>
      <c r="S38" s="220"/>
      <c r="T38" s="220"/>
      <c r="U38" s="220"/>
      <c r="V38" s="220"/>
      <c r="W38" s="220"/>
      <c r="X38" s="220"/>
      <c r="Y38" s="220"/>
      <c r="Z38" s="220"/>
      <c r="AA38" s="220"/>
      <c r="AB38" s="220"/>
      <c r="AC38" s="220"/>
      <c r="AD38" s="220"/>
    </row>
    <row r="39">
      <c r="A39" s="7" t="s">
        <v>631</v>
      </c>
      <c r="B39" s="243">
        <v>10.0</v>
      </c>
      <c r="C39" s="243">
        <v>0.0</v>
      </c>
      <c r="D39" s="243">
        <v>30.0</v>
      </c>
      <c r="E39" s="243">
        <v>0.0</v>
      </c>
      <c r="F39" s="243">
        <v>4.0</v>
      </c>
      <c r="G39" s="243">
        <v>0.0</v>
      </c>
      <c r="H39" s="244">
        <f t="shared" si="3"/>
        <v>14.66666667</v>
      </c>
      <c r="I39" s="7" t="s">
        <v>620</v>
      </c>
      <c r="J39" s="7">
        <v>15.0</v>
      </c>
      <c r="K39" s="264">
        <f t="shared" si="4"/>
        <v>220</v>
      </c>
      <c r="L39" s="220"/>
      <c r="M39" s="220"/>
      <c r="N39" s="220"/>
      <c r="O39" s="220"/>
      <c r="P39" s="220"/>
      <c r="Q39" s="220"/>
      <c r="R39" s="220"/>
      <c r="S39" s="220"/>
      <c r="T39" s="220"/>
      <c r="U39" s="220"/>
      <c r="V39" s="220"/>
      <c r="W39" s="220"/>
      <c r="X39" s="220"/>
      <c r="Y39" s="220"/>
      <c r="Z39" s="220"/>
      <c r="AA39" s="220"/>
      <c r="AB39" s="220"/>
      <c r="AC39" s="220"/>
      <c r="AD39" s="220"/>
    </row>
    <row r="40" ht="19.5" customHeight="1">
      <c r="A40" s="257" t="s">
        <v>72</v>
      </c>
      <c r="B40" s="258"/>
      <c r="C40" s="258"/>
      <c r="D40" s="258"/>
      <c r="E40" s="258"/>
      <c r="F40" s="258"/>
      <c r="G40" s="258"/>
      <c r="H40" s="258"/>
      <c r="I40" s="258"/>
      <c r="J40" s="258"/>
      <c r="K40" s="259">
        <f>SUM(K21:K39)</f>
        <v>28931.22333</v>
      </c>
      <c r="L40" s="238"/>
      <c r="M40" s="220"/>
      <c r="N40" s="220"/>
      <c r="O40" s="220"/>
      <c r="P40" s="220"/>
      <c r="Q40" s="220"/>
      <c r="R40" s="220"/>
      <c r="S40" s="220"/>
      <c r="T40" s="220"/>
      <c r="U40" s="220"/>
      <c r="V40" s="220"/>
      <c r="W40" s="220"/>
      <c r="X40" s="220"/>
      <c r="Y40" s="220"/>
      <c r="Z40" s="220"/>
      <c r="AA40" s="220"/>
      <c r="AB40" s="220"/>
      <c r="AC40" s="220"/>
      <c r="AD40" s="220"/>
    </row>
    <row r="41" ht="18.75" customHeight="1">
      <c r="A41" s="256" t="s">
        <v>632</v>
      </c>
      <c r="B41" s="14"/>
      <c r="C41" s="14"/>
      <c r="D41" s="14"/>
      <c r="E41" s="14"/>
      <c r="F41" s="14"/>
      <c r="G41" s="14"/>
      <c r="H41" s="14"/>
      <c r="I41" s="14"/>
      <c r="J41" s="14"/>
      <c r="K41" s="260"/>
      <c r="L41" s="220"/>
      <c r="M41" s="220"/>
      <c r="N41" s="220"/>
      <c r="O41" s="220"/>
      <c r="P41" s="220"/>
      <c r="Q41" s="220"/>
      <c r="R41" s="220"/>
      <c r="S41" s="220"/>
      <c r="T41" s="220"/>
      <c r="U41" s="220"/>
      <c r="V41" s="220"/>
      <c r="W41" s="220"/>
      <c r="X41" s="220"/>
      <c r="Y41" s="220"/>
      <c r="Z41" s="220"/>
      <c r="AA41" s="220"/>
      <c r="AB41" s="220"/>
      <c r="AC41" s="220"/>
      <c r="AD41" s="220"/>
    </row>
    <row r="42" ht="15.0" customHeight="1">
      <c r="A42" s="241" t="s">
        <v>269</v>
      </c>
      <c r="B42" s="241" t="s">
        <v>270</v>
      </c>
      <c r="C42" s="241" t="s">
        <v>271</v>
      </c>
      <c r="D42" s="241" t="s">
        <v>272</v>
      </c>
      <c r="E42" s="241" t="s">
        <v>273</v>
      </c>
      <c r="F42" s="241" t="s">
        <v>274</v>
      </c>
      <c r="G42" s="241" t="s">
        <v>273</v>
      </c>
      <c r="H42" s="241" t="s">
        <v>275</v>
      </c>
      <c r="I42" s="241" t="s">
        <v>276</v>
      </c>
      <c r="J42" s="241" t="s">
        <v>277</v>
      </c>
      <c r="K42" s="241" t="s">
        <v>591</v>
      </c>
      <c r="L42" s="220"/>
      <c r="M42" s="220"/>
      <c r="N42" s="220"/>
      <c r="O42" s="220"/>
      <c r="P42" s="220"/>
      <c r="Q42" s="220"/>
      <c r="R42" s="220"/>
      <c r="S42" s="220"/>
      <c r="T42" s="220"/>
      <c r="U42" s="220"/>
      <c r="V42" s="220"/>
      <c r="W42" s="220"/>
      <c r="X42" s="220"/>
      <c r="Y42" s="220"/>
      <c r="Z42" s="220"/>
      <c r="AA42" s="220"/>
      <c r="AB42" s="220"/>
      <c r="AC42" s="220"/>
      <c r="AD42" s="220"/>
    </row>
    <row r="43" ht="12.75" customHeight="1">
      <c r="A43" s="79"/>
      <c r="B43" s="79"/>
      <c r="C43" s="79"/>
      <c r="D43" s="79"/>
      <c r="E43" s="79"/>
      <c r="F43" s="79"/>
      <c r="G43" s="79"/>
      <c r="H43" s="79"/>
      <c r="I43" s="79"/>
      <c r="J43" s="79"/>
      <c r="K43" s="79"/>
      <c r="L43" s="220"/>
      <c r="M43" s="220"/>
      <c r="N43" s="220"/>
      <c r="O43" s="220"/>
      <c r="P43" s="220"/>
      <c r="Q43" s="220"/>
      <c r="R43" s="220"/>
      <c r="S43" s="220"/>
      <c r="T43" s="220"/>
      <c r="U43" s="220"/>
      <c r="V43" s="220"/>
      <c r="W43" s="220"/>
      <c r="X43" s="220"/>
      <c r="Y43" s="220"/>
      <c r="Z43" s="220"/>
      <c r="AA43" s="220"/>
      <c r="AB43" s="220"/>
      <c r="AC43" s="220"/>
      <c r="AD43" s="220"/>
    </row>
    <row r="44">
      <c r="A44" s="265" t="s">
        <v>303</v>
      </c>
      <c r="B44" s="247">
        <v>93.1</v>
      </c>
      <c r="C44" s="243">
        <v>0.0</v>
      </c>
      <c r="D44" s="247">
        <v>48.76</v>
      </c>
      <c r="E44" s="243">
        <v>0.0</v>
      </c>
      <c r="F44" s="243">
        <v>25.0</v>
      </c>
      <c r="G44" s="243">
        <v>0.0</v>
      </c>
      <c r="H44" s="244">
        <f t="shared" ref="H44:H68" si="5">SUM(B44:G44)/3</f>
        <v>55.62</v>
      </c>
      <c r="I44" s="7" t="s">
        <v>620</v>
      </c>
      <c r="J44" s="7">
        <v>37.0</v>
      </c>
      <c r="K44" s="246">
        <f t="shared" ref="K44:K68" si="6">J44*H44</f>
        <v>2057.94</v>
      </c>
      <c r="L44" s="220"/>
      <c r="M44" s="220"/>
      <c r="N44" s="220"/>
      <c r="O44" s="220"/>
      <c r="P44" s="220"/>
      <c r="Q44" s="220"/>
      <c r="R44" s="220"/>
      <c r="S44" s="220"/>
      <c r="T44" s="220"/>
      <c r="U44" s="220"/>
      <c r="V44" s="220"/>
      <c r="W44" s="220"/>
      <c r="X44" s="220"/>
      <c r="Y44" s="220"/>
      <c r="Z44" s="220"/>
      <c r="AA44" s="220"/>
      <c r="AB44" s="220"/>
      <c r="AC44" s="220"/>
      <c r="AD44" s="220"/>
    </row>
    <row r="45">
      <c r="A45" s="7" t="s">
        <v>633</v>
      </c>
      <c r="B45" s="243">
        <v>21.0</v>
      </c>
      <c r="C45" s="243">
        <v>0.0</v>
      </c>
      <c r="D45" s="247">
        <v>21.0</v>
      </c>
      <c r="E45" s="243">
        <v>0.0</v>
      </c>
      <c r="F45" s="243">
        <v>9.0</v>
      </c>
      <c r="G45" s="243">
        <v>0.0</v>
      </c>
      <c r="H45" s="244">
        <f t="shared" si="5"/>
        <v>17</v>
      </c>
      <c r="I45" s="7" t="s">
        <v>620</v>
      </c>
      <c r="J45" s="7">
        <v>5.0</v>
      </c>
      <c r="K45" s="246">
        <f t="shared" si="6"/>
        <v>85</v>
      </c>
      <c r="L45" s="220"/>
      <c r="M45" s="220"/>
      <c r="N45" s="220"/>
      <c r="O45" s="220"/>
      <c r="P45" s="220"/>
      <c r="Q45" s="220"/>
      <c r="R45" s="220"/>
      <c r="S45" s="220"/>
      <c r="T45" s="220"/>
      <c r="U45" s="220"/>
      <c r="V45" s="220"/>
      <c r="W45" s="220"/>
      <c r="X45" s="220"/>
      <c r="Y45" s="220"/>
      <c r="Z45" s="220"/>
      <c r="AA45" s="220"/>
      <c r="AB45" s="220"/>
      <c r="AC45" s="220"/>
      <c r="AD45" s="220"/>
    </row>
    <row r="46">
      <c r="A46" s="7" t="s">
        <v>634</v>
      </c>
      <c r="B46" s="247">
        <v>129.47</v>
      </c>
      <c r="C46" s="243">
        <v>0.0</v>
      </c>
      <c r="D46" s="247">
        <v>65.77</v>
      </c>
      <c r="E46" s="243">
        <v>0.0</v>
      </c>
      <c r="F46" s="243">
        <v>104.9</v>
      </c>
      <c r="G46" s="243">
        <v>15.32</v>
      </c>
      <c r="H46" s="244">
        <f t="shared" si="5"/>
        <v>105.1533333</v>
      </c>
      <c r="I46" s="7" t="s">
        <v>620</v>
      </c>
      <c r="J46" s="7">
        <v>2.0</v>
      </c>
      <c r="K46" s="246">
        <f t="shared" si="6"/>
        <v>210.3066667</v>
      </c>
      <c r="L46" s="220"/>
      <c r="M46" s="220"/>
      <c r="N46" s="220"/>
      <c r="O46" s="220"/>
      <c r="P46" s="220"/>
      <c r="Q46" s="220"/>
      <c r="R46" s="220"/>
      <c r="S46" s="220"/>
      <c r="T46" s="220"/>
      <c r="U46" s="220"/>
      <c r="V46" s="220"/>
      <c r="W46" s="220"/>
      <c r="X46" s="220"/>
      <c r="Y46" s="220"/>
      <c r="Z46" s="220"/>
      <c r="AA46" s="220"/>
      <c r="AB46" s="220"/>
      <c r="AC46" s="220"/>
      <c r="AD46" s="220"/>
    </row>
    <row r="47">
      <c r="A47" s="7" t="s">
        <v>635</v>
      </c>
      <c r="B47" s="243">
        <v>26.99</v>
      </c>
      <c r="C47" s="243">
        <v>0.0</v>
      </c>
      <c r="D47" s="247">
        <v>25.0</v>
      </c>
      <c r="E47" s="243">
        <v>0.0</v>
      </c>
      <c r="F47" s="243">
        <v>6.0</v>
      </c>
      <c r="G47" s="243">
        <v>0.0</v>
      </c>
      <c r="H47" s="244">
        <f t="shared" si="5"/>
        <v>19.33</v>
      </c>
      <c r="I47" s="7" t="s">
        <v>620</v>
      </c>
      <c r="J47" s="7">
        <v>5.0</v>
      </c>
      <c r="K47" s="246">
        <f t="shared" si="6"/>
        <v>96.65</v>
      </c>
      <c r="L47" s="220"/>
      <c r="M47" s="220"/>
      <c r="N47" s="220"/>
      <c r="O47" s="220"/>
      <c r="P47" s="220"/>
      <c r="Q47" s="220"/>
      <c r="R47" s="220"/>
      <c r="S47" s="220"/>
      <c r="T47" s="220"/>
      <c r="U47" s="220"/>
      <c r="V47" s="220"/>
      <c r="W47" s="220"/>
      <c r="X47" s="220"/>
      <c r="Y47" s="220"/>
      <c r="Z47" s="220"/>
      <c r="AA47" s="220"/>
      <c r="AB47" s="220"/>
      <c r="AC47" s="220"/>
      <c r="AD47" s="220"/>
    </row>
    <row r="48">
      <c r="A48" s="7" t="s">
        <v>293</v>
      </c>
      <c r="B48" s="243">
        <v>32.4</v>
      </c>
      <c r="C48" s="243">
        <v>0.0</v>
      </c>
      <c r="D48" s="247">
        <v>40.0</v>
      </c>
      <c r="E48" s="243">
        <v>0.0</v>
      </c>
      <c r="F48" s="243">
        <v>12.0</v>
      </c>
      <c r="G48" s="243">
        <v>0.0</v>
      </c>
      <c r="H48" s="244">
        <f t="shared" si="5"/>
        <v>28.13333333</v>
      </c>
      <c r="I48" s="7" t="s">
        <v>620</v>
      </c>
      <c r="J48" s="7">
        <v>5.0</v>
      </c>
      <c r="K48" s="246">
        <f t="shared" si="6"/>
        <v>140.6666667</v>
      </c>
      <c r="L48" s="220"/>
      <c r="M48" s="220"/>
      <c r="N48" s="220"/>
      <c r="O48" s="220"/>
      <c r="P48" s="220"/>
      <c r="Q48" s="220"/>
      <c r="R48" s="220"/>
      <c r="S48" s="220"/>
      <c r="T48" s="220"/>
      <c r="U48" s="220"/>
      <c r="V48" s="220"/>
      <c r="W48" s="220"/>
      <c r="X48" s="220"/>
      <c r="Y48" s="220"/>
      <c r="Z48" s="220"/>
      <c r="AA48" s="220"/>
      <c r="AB48" s="220"/>
      <c r="AC48" s="220"/>
      <c r="AD48" s="220"/>
    </row>
    <row r="49">
      <c r="A49" s="7" t="s">
        <v>636</v>
      </c>
      <c r="B49" s="243">
        <v>37.97</v>
      </c>
      <c r="C49" s="7">
        <v>14.94</v>
      </c>
      <c r="D49" s="247">
        <v>41.97</v>
      </c>
      <c r="E49" s="243">
        <v>42.0</v>
      </c>
      <c r="F49" s="243">
        <v>18.0</v>
      </c>
      <c r="G49" s="243">
        <v>0.0</v>
      </c>
      <c r="H49" s="244">
        <f t="shared" si="5"/>
        <v>51.62666667</v>
      </c>
      <c r="I49" s="7" t="s">
        <v>620</v>
      </c>
      <c r="J49" s="7">
        <v>2.0</v>
      </c>
      <c r="K49" s="246">
        <f t="shared" si="6"/>
        <v>103.2533333</v>
      </c>
      <c r="L49" s="220"/>
      <c r="M49" s="220"/>
      <c r="N49" s="220"/>
      <c r="O49" s="220"/>
      <c r="P49" s="220"/>
      <c r="Q49" s="220"/>
      <c r="R49" s="220"/>
      <c r="S49" s="220"/>
      <c r="T49" s="220"/>
      <c r="U49" s="220"/>
      <c r="V49" s="220"/>
      <c r="W49" s="220"/>
      <c r="X49" s="220"/>
      <c r="Y49" s="220"/>
      <c r="Z49" s="220"/>
      <c r="AA49" s="220"/>
      <c r="AB49" s="220"/>
      <c r="AC49" s="220"/>
      <c r="AD49" s="220"/>
    </row>
    <row r="50">
      <c r="A50" s="7" t="s">
        <v>294</v>
      </c>
      <c r="B50" s="243">
        <v>36.15</v>
      </c>
      <c r="C50" s="243">
        <v>17.61</v>
      </c>
      <c r="D50" s="247">
        <v>37.4</v>
      </c>
      <c r="E50" s="243">
        <v>13.74</v>
      </c>
      <c r="F50" s="243">
        <v>28.14</v>
      </c>
      <c r="G50" s="243">
        <v>4.9</v>
      </c>
      <c r="H50" s="244">
        <f t="shared" si="5"/>
        <v>45.98</v>
      </c>
      <c r="I50" s="7" t="s">
        <v>620</v>
      </c>
      <c r="J50" s="7">
        <v>2.0</v>
      </c>
      <c r="K50" s="246">
        <f t="shared" si="6"/>
        <v>91.96</v>
      </c>
      <c r="L50" s="220"/>
      <c r="M50" s="220"/>
      <c r="N50" s="220"/>
      <c r="O50" s="220"/>
      <c r="P50" s="220"/>
      <c r="Q50" s="220"/>
      <c r="R50" s="220"/>
      <c r="S50" s="220"/>
      <c r="T50" s="220"/>
      <c r="U50" s="220"/>
      <c r="V50" s="220"/>
      <c r="W50" s="220"/>
      <c r="X50" s="220"/>
      <c r="Y50" s="220"/>
      <c r="Z50" s="220"/>
      <c r="AA50" s="220"/>
      <c r="AB50" s="220"/>
      <c r="AC50" s="220"/>
      <c r="AD50" s="220"/>
    </row>
    <row r="51">
      <c r="A51" s="7" t="s">
        <v>637</v>
      </c>
      <c r="B51" s="243">
        <v>27.0</v>
      </c>
      <c r="C51" s="243">
        <v>15.65</v>
      </c>
      <c r="D51" s="247">
        <v>29.8</v>
      </c>
      <c r="E51" s="243">
        <v>39.4</v>
      </c>
      <c r="F51" s="243">
        <v>39.9</v>
      </c>
      <c r="G51" s="243">
        <v>0.0</v>
      </c>
      <c r="H51" s="244">
        <f t="shared" si="5"/>
        <v>50.58333333</v>
      </c>
      <c r="I51" s="7" t="s">
        <v>620</v>
      </c>
      <c r="J51" s="7">
        <v>17.0</v>
      </c>
      <c r="K51" s="246">
        <f t="shared" si="6"/>
        <v>859.9166667</v>
      </c>
      <c r="L51" s="220"/>
      <c r="M51" s="220"/>
      <c r="N51" s="220"/>
      <c r="O51" s="220"/>
      <c r="P51" s="220"/>
      <c r="Q51" s="220"/>
      <c r="R51" s="220"/>
      <c r="S51" s="220"/>
      <c r="T51" s="220"/>
      <c r="U51" s="220"/>
      <c r="V51" s="220"/>
      <c r="W51" s="220"/>
      <c r="X51" s="220"/>
      <c r="Y51" s="220"/>
      <c r="Z51" s="220"/>
      <c r="AA51" s="220"/>
      <c r="AB51" s="220"/>
      <c r="AC51" s="220"/>
      <c r="AD51" s="220"/>
    </row>
    <row r="52">
      <c r="A52" s="7" t="s">
        <v>638</v>
      </c>
      <c r="B52" s="247">
        <v>15.2</v>
      </c>
      <c r="C52" s="243">
        <v>0.0</v>
      </c>
      <c r="D52" s="247">
        <v>6.0</v>
      </c>
      <c r="E52" s="243">
        <v>0.0</v>
      </c>
      <c r="F52" s="243">
        <v>0.75</v>
      </c>
      <c r="G52" s="243">
        <v>0.0</v>
      </c>
      <c r="H52" s="244">
        <f t="shared" si="5"/>
        <v>7.316666667</v>
      </c>
      <c r="I52" s="7" t="s">
        <v>620</v>
      </c>
      <c r="J52" s="7">
        <v>37.0</v>
      </c>
      <c r="K52" s="246">
        <f t="shared" si="6"/>
        <v>270.7166667</v>
      </c>
      <c r="L52" s="220"/>
      <c r="M52" s="220"/>
      <c r="N52" s="220"/>
      <c r="O52" s="220"/>
      <c r="P52" s="220"/>
      <c r="Q52" s="220"/>
      <c r="R52" s="220"/>
      <c r="S52" s="220"/>
      <c r="T52" s="220"/>
      <c r="U52" s="220"/>
      <c r="V52" s="220"/>
      <c r="W52" s="220"/>
      <c r="X52" s="220"/>
      <c r="Y52" s="220"/>
      <c r="Z52" s="220"/>
      <c r="AA52" s="220"/>
      <c r="AB52" s="220"/>
      <c r="AC52" s="220"/>
      <c r="AD52" s="220"/>
    </row>
    <row r="53">
      <c r="A53" s="7" t="s">
        <v>639</v>
      </c>
      <c r="B53" s="247">
        <v>18.91</v>
      </c>
      <c r="C53" s="243">
        <v>0.0</v>
      </c>
      <c r="D53" s="243">
        <v>1.94</v>
      </c>
      <c r="E53" s="243">
        <v>15.62</v>
      </c>
      <c r="F53" s="243">
        <v>3.55</v>
      </c>
      <c r="G53" s="243">
        <v>0.0</v>
      </c>
      <c r="H53" s="244">
        <f t="shared" si="5"/>
        <v>13.34</v>
      </c>
      <c r="I53" s="7" t="s">
        <v>620</v>
      </c>
      <c r="J53" s="7">
        <v>17.0</v>
      </c>
      <c r="K53" s="246">
        <f t="shared" si="6"/>
        <v>226.78</v>
      </c>
      <c r="L53" s="220"/>
      <c r="M53" s="220"/>
      <c r="N53" s="220"/>
      <c r="O53" s="220"/>
      <c r="P53" s="220"/>
      <c r="Q53" s="220"/>
      <c r="R53" s="220"/>
      <c r="S53" s="220"/>
      <c r="T53" s="220"/>
      <c r="U53" s="220"/>
      <c r="V53" s="220"/>
      <c r="W53" s="220"/>
      <c r="X53" s="220"/>
      <c r="Y53" s="220"/>
      <c r="Z53" s="220"/>
      <c r="AA53" s="220"/>
      <c r="AB53" s="220"/>
      <c r="AC53" s="220"/>
      <c r="AD53" s="220"/>
    </row>
    <row r="54">
      <c r="A54" s="7" t="s">
        <v>640</v>
      </c>
      <c r="B54" s="243">
        <v>8.32</v>
      </c>
      <c r="C54" s="243">
        <v>2.07</v>
      </c>
      <c r="D54" s="243">
        <v>8.32</v>
      </c>
      <c r="E54" s="243">
        <v>1.74</v>
      </c>
      <c r="F54" s="243">
        <v>2.55</v>
      </c>
      <c r="G54" s="243">
        <v>0.0</v>
      </c>
      <c r="H54" s="244">
        <f t="shared" si="5"/>
        <v>7.666666667</v>
      </c>
      <c r="I54" s="7" t="s">
        <v>620</v>
      </c>
      <c r="J54" s="7">
        <v>2.0</v>
      </c>
      <c r="K54" s="246">
        <f t="shared" si="6"/>
        <v>15.33333333</v>
      </c>
      <c r="L54" s="220"/>
      <c r="M54" s="220"/>
      <c r="N54" s="220"/>
      <c r="O54" s="220"/>
      <c r="P54" s="220"/>
      <c r="Q54" s="220"/>
      <c r="R54" s="220"/>
      <c r="S54" s="220"/>
      <c r="T54" s="220"/>
      <c r="U54" s="220"/>
      <c r="V54" s="220"/>
      <c r="W54" s="220"/>
      <c r="X54" s="220"/>
      <c r="Y54" s="220"/>
      <c r="Z54" s="220"/>
      <c r="AA54" s="220"/>
      <c r="AB54" s="220"/>
      <c r="AC54" s="220"/>
      <c r="AD54" s="220"/>
    </row>
    <row r="55">
      <c r="A55" s="7" t="s">
        <v>300</v>
      </c>
      <c r="B55" s="243">
        <v>8.32</v>
      </c>
      <c r="C55" s="243">
        <v>2.07</v>
      </c>
      <c r="D55" s="243">
        <v>8.32</v>
      </c>
      <c r="E55" s="243">
        <v>1.74</v>
      </c>
      <c r="F55" s="243">
        <v>1.12</v>
      </c>
      <c r="G55" s="243">
        <v>0.0</v>
      </c>
      <c r="H55" s="244">
        <f t="shared" si="5"/>
        <v>7.19</v>
      </c>
      <c r="I55" s="7" t="s">
        <v>620</v>
      </c>
      <c r="J55" s="7">
        <v>37.0</v>
      </c>
      <c r="K55" s="246">
        <f t="shared" si="6"/>
        <v>266.03</v>
      </c>
      <c r="L55" s="220"/>
      <c r="M55" s="220"/>
      <c r="N55" s="220"/>
      <c r="O55" s="220"/>
      <c r="P55" s="220"/>
      <c r="Q55" s="220"/>
      <c r="R55" s="220"/>
      <c r="S55" s="220"/>
      <c r="T55" s="220"/>
      <c r="U55" s="220"/>
      <c r="V55" s="220"/>
      <c r="W55" s="220"/>
      <c r="X55" s="220"/>
      <c r="Y55" s="220"/>
      <c r="Z55" s="220"/>
      <c r="AA55" s="220"/>
      <c r="AB55" s="220"/>
      <c r="AC55" s="220"/>
      <c r="AD55" s="220"/>
    </row>
    <row r="56">
      <c r="A56" s="7" t="s">
        <v>641</v>
      </c>
      <c r="B56" s="243">
        <v>6.1</v>
      </c>
      <c r="C56" s="243">
        <v>18.0</v>
      </c>
      <c r="D56" s="243">
        <v>9.74</v>
      </c>
      <c r="E56" s="243">
        <v>15.33</v>
      </c>
      <c r="F56" s="243">
        <v>9.9</v>
      </c>
      <c r="G56" s="243">
        <v>24.34</v>
      </c>
      <c r="H56" s="244">
        <f t="shared" si="5"/>
        <v>27.80333333</v>
      </c>
      <c r="I56" s="7" t="s">
        <v>620</v>
      </c>
      <c r="J56" s="7">
        <v>37.0</v>
      </c>
      <c r="K56" s="246">
        <f t="shared" si="6"/>
        <v>1028.723333</v>
      </c>
      <c r="L56" s="220"/>
      <c r="M56" s="220"/>
      <c r="N56" s="220"/>
      <c r="O56" s="220"/>
      <c r="P56" s="220"/>
      <c r="Q56" s="220"/>
      <c r="R56" s="220"/>
      <c r="S56" s="220"/>
      <c r="T56" s="220"/>
      <c r="U56" s="220"/>
      <c r="V56" s="220"/>
      <c r="W56" s="220"/>
      <c r="X56" s="220"/>
      <c r="Y56" s="220"/>
      <c r="Z56" s="220"/>
      <c r="AA56" s="220"/>
      <c r="AB56" s="220"/>
      <c r="AC56" s="220"/>
      <c r="AD56" s="220"/>
    </row>
    <row r="57">
      <c r="A57" s="7" t="s">
        <v>642</v>
      </c>
      <c r="B57" s="243">
        <v>3.0</v>
      </c>
      <c r="C57" s="243">
        <v>0.0</v>
      </c>
      <c r="D57" s="247">
        <v>3.33</v>
      </c>
      <c r="E57" s="243">
        <v>0.0</v>
      </c>
      <c r="F57" s="243">
        <v>7.08</v>
      </c>
      <c r="G57" s="243">
        <v>0.0</v>
      </c>
      <c r="H57" s="244">
        <f t="shared" si="5"/>
        <v>4.47</v>
      </c>
      <c r="I57" s="7" t="s">
        <v>620</v>
      </c>
      <c r="J57" s="7">
        <v>75.0</v>
      </c>
      <c r="K57" s="246">
        <f t="shared" si="6"/>
        <v>335.25</v>
      </c>
      <c r="L57" s="220"/>
      <c r="M57" s="220"/>
      <c r="N57" s="220"/>
      <c r="O57" s="220"/>
      <c r="P57" s="220"/>
      <c r="Q57" s="220"/>
      <c r="R57" s="220"/>
      <c r="S57" s="220"/>
      <c r="T57" s="220"/>
      <c r="U57" s="220"/>
      <c r="V57" s="220"/>
      <c r="W57" s="220"/>
      <c r="X57" s="220"/>
      <c r="Y57" s="220"/>
      <c r="Z57" s="220"/>
      <c r="AA57" s="220"/>
      <c r="AB57" s="220"/>
      <c r="AC57" s="220"/>
      <c r="AD57" s="220"/>
    </row>
    <row r="58">
      <c r="A58" s="7" t="s">
        <v>643</v>
      </c>
      <c r="B58" s="243">
        <v>102.0</v>
      </c>
      <c r="C58" s="243">
        <v>0.0</v>
      </c>
      <c r="D58" s="247">
        <v>30.0</v>
      </c>
      <c r="E58" s="243">
        <v>0.0</v>
      </c>
      <c r="F58" s="243">
        <v>9.88</v>
      </c>
      <c r="G58" s="243">
        <v>0.0</v>
      </c>
      <c r="H58" s="244">
        <f t="shared" si="5"/>
        <v>47.29333333</v>
      </c>
      <c r="I58" s="7" t="s">
        <v>620</v>
      </c>
      <c r="J58" s="7">
        <v>12.0</v>
      </c>
      <c r="K58" s="246">
        <f t="shared" si="6"/>
        <v>567.52</v>
      </c>
      <c r="L58" s="220"/>
      <c r="M58" s="220"/>
      <c r="N58" s="220"/>
      <c r="O58" s="220"/>
      <c r="P58" s="220"/>
      <c r="Q58" s="220"/>
      <c r="R58" s="220"/>
      <c r="S58" s="220"/>
      <c r="T58" s="220"/>
      <c r="U58" s="220"/>
      <c r="V58" s="220"/>
      <c r="W58" s="220"/>
      <c r="X58" s="220"/>
      <c r="Y58" s="220"/>
      <c r="Z58" s="220"/>
      <c r="AA58" s="220"/>
      <c r="AB58" s="220"/>
      <c r="AC58" s="220"/>
      <c r="AD58" s="220"/>
    </row>
    <row r="59">
      <c r="A59" s="7" t="s">
        <v>644</v>
      </c>
      <c r="B59" s="243">
        <v>42.64</v>
      </c>
      <c r="C59" s="243">
        <v>28.76</v>
      </c>
      <c r="D59" s="243">
        <v>45.42</v>
      </c>
      <c r="E59" s="243">
        <v>51.4</v>
      </c>
      <c r="F59" s="243">
        <v>42.64</v>
      </c>
      <c r="G59" s="243">
        <v>28.76</v>
      </c>
      <c r="H59" s="244">
        <f t="shared" si="5"/>
        <v>79.87333333</v>
      </c>
      <c r="I59" s="7" t="s">
        <v>620</v>
      </c>
      <c r="J59" s="7">
        <v>12.0</v>
      </c>
      <c r="K59" s="246">
        <f t="shared" si="6"/>
        <v>958.48</v>
      </c>
      <c r="L59" s="220"/>
      <c r="M59" s="220"/>
      <c r="N59" s="220"/>
      <c r="O59" s="220"/>
      <c r="P59" s="220"/>
      <c r="Q59" s="220"/>
      <c r="R59" s="220"/>
      <c r="S59" s="220"/>
      <c r="T59" s="220"/>
      <c r="U59" s="220"/>
      <c r="V59" s="220"/>
      <c r="W59" s="220"/>
      <c r="X59" s="220"/>
      <c r="Y59" s="220"/>
      <c r="Z59" s="220"/>
      <c r="AA59" s="220"/>
      <c r="AB59" s="220"/>
      <c r="AC59" s="220"/>
      <c r="AD59" s="220"/>
    </row>
    <row r="60">
      <c r="A60" s="7" t="s">
        <v>306</v>
      </c>
      <c r="B60" s="243">
        <v>59.9</v>
      </c>
      <c r="C60" s="243">
        <v>9.37</v>
      </c>
      <c r="D60" s="247">
        <v>40.0</v>
      </c>
      <c r="E60" s="243">
        <v>0.0</v>
      </c>
      <c r="F60" s="243">
        <v>69.98</v>
      </c>
      <c r="G60" s="243">
        <v>50.2</v>
      </c>
      <c r="H60" s="244">
        <f t="shared" si="5"/>
        <v>76.48333333</v>
      </c>
      <c r="I60" s="7" t="s">
        <v>620</v>
      </c>
      <c r="J60" s="7">
        <v>2.0</v>
      </c>
      <c r="K60" s="246">
        <f t="shared" si="6"/>
        <v>152.9666667</v>
      </c>
      <c r="L60" s="220"/>
      <c r="M60" s="220"/>
      <c r="N60" s="220"/>
      <c r="O60" s="220"/>
      <c r="P60" s="220"/>
      <c r="Q60" s="220"/>
      <c r="R60" s="220"/>
      <c r="S60" s="220"/>
      <c r="T60" s="220"/>
      <c r="U60" s="220"/>
      <c r="V60" s="220"/>
      <c r="W60" s="220"/>
      <c r="X60" s="220"/>
      <c r="Y60" s="220"/>
      <c r="Z60" s="220"/>
      <c r="AA60" s="220"/>
      <c r="AB60" s="220"/>
      <c r="AC60" s="220"/>
      <c r="AD60" s="220"/>
    </row>
    <row r="61">
      <c r="A61" s="7" t="s">
        <v>307</v>
      </c>
      <c r="B61" s="243">
        <v>8.51</v>
      </c>
      <c r="C61" s="243">
        <v>0.0</v>
      </c>
      <c r="D61" s="247">
        <v>2.0</v>
      </c>
      <c r="E61" s="243">
        <v>0.0</v>
      </c>
      <c r="F61" s="243">
        <v>0.69</v>
      </c>
      <c r="G61" s="243">
        <v>0.0</v>
      </c>
      <c r="H61" s="244">
        <f t="shared" si="5"/>
        <v>3.733333333</v>
      </c>
      <c r="I61" s="7" t="s">
        <v>620</v>
      </c>
      <c r="J61" s="7">
        <v>37.0</v>
      </c>
      <c r="K61" s="246">
        <f t="shared" si="6"/>
        <v>138.1333333</v>
      </c>
      <c r="L61" s="220"/>
      <c r="M61" s="220"/>
      <c r="N61" s="220"/>
      <c r="O61" s="220"/>
      <c r="P61" s="220"/>
      <c r="Q61" s="220"/>
      <c r="R61" s="220"/>
      <c r="S61" s="220"/>
      <c r="T61" s="220"/>
      <c r="U61" s="220"/>
      <c r="V61" s="220"/>
      <c r="W61" s="220"/>
      <c r="X61" s="220"/>
      <c r="Y61" s="220"/>
      <c r="Z61" s="220"/>
      <c r="AA61" s="220"/>
      <c r="AB61" s="220"/>
      <c r="AC61" s="220"/>
      <c r="AD61" s="220"/>
    </row>
    <row r="62">
      <c r="A62" s="7" t="s">
        <v>308</v>
      </c>
      <c r="B62" s="243">
        <v>5.5</v>
      </c>
      <c r="C62" s="243">
        <v>0.0</v>
      </c>
      <c r="D62" s="261">
        <f>65/12</f>
        <v>5.416666667</v>
      </c>
      <c r="E62" s="243">
        <v>0.0</v>
      </c>
      <c r="F62" s="243">
        <v>2.1</v>
      </c>
      <c r="G62" s="243">
        <v>0.0</v>
      </c>
      <c r="H62" s="244">
        <f t="shared" si="5"/>
        <v>4.338888889</v>
      </c>
      <c r="I62" s="7" t="s">
        <v>620</v>
      </c>
      <c r="J62" s="7">
        <v>75.0</v>
      </c>
      <c r="K62" s="246">
        <f t="shared" si="6"/>
        <v>325.4166667</v>
      </c>
      <c r="L62" s="220"/>
      <c r="M62" s="220"/>
      <c r="N62" s="220"/>
      <c r="O62" s="220"/>
      <c r="P62" s="220"/>
      <c r="Q62" s="220"/>
      <c r="R62" s="220"/>
      <c r="S62" s="220"/>
      <c r="T62" s="220"/>
      <c r="U62" s="220"/>
      <c r="V62" s="220"/>
      <c r="W62" s="220"/>
      <c r="X62" s="220"/>
      <c r="Y62" s="220"/>
      <c r="Z62" s="220"/>
      <c r="AA62" s="220"/>
      <c r="AB62" s="220"/>
      <c r="AC62" s="220"/>
      <c r="AD62" s="220"/>
    </row>
    <row r="63">
      <c r="A63" s="7" t="s">
        <v>309</v>
      </c>
      <c r="B63" s="243">
        <v>4.2</v>
      </c>
      <c r="C63" s="243">
        <v>0.0</v>
      </c>
      <c r="D63" s="261">
        <f>79/12</f>
        <v>6.583333333</v>
      </c>
      <c r="E63" s="243">
        <v>0.0</v>
      </c>
      <c r="F63" s="243">
        <v>2.25</v>
      </c>
      <c r="G63" s="243">
        <v>0.0</v>
      </c>
      <c r="H63" s="244">
        <f t="shared" si="5"/>
        <v>4.344444444</v>
      </c>
      <c r="I63" s="7" t="s">
        <v>620</v>
      </c>
      <c r="J63" s="7">
        <v>37.0</v>
      </c>
      <c r="K63" s="246">
        <f t="shared" si="6"/>
        <v>160.7444444</v>
      </c>
      <c r="L63" s="220"/>
      <c r="M63" s="220"/>
      <c r="N63" s="220"/>
      <c r="O63" s="220"/>
      <c r="P63" s="220"/>
      <c r="Q63" s="220"/>
      <c r="R63" s="220"/>
      <c r="S63" s="220"/>
      <c r="T63" s="220"/>
      <c r="U63" s="220"/>
      <c r="V63" s="220"/>
      <c r="W63" s="220"/>
      <c r="X63" s="220"/>
      <c r="Y63" s="220"/>
      <c r="Z63" s="220"/>
      <c r="AA63" s="220"/>
      <c r="AB63" s="220"/>
      <c r="AC63" s="220"/>
      <c r="AD63" s="220"/>
    </row>
    <row r="64">
      <c r="A64" s="7" t="s">
        <v>645</v>
      </c>
      <c r="B64" s="247">
        <v>47.5</v>
      </c>
      <c r="C64" s="243">
        <v>0.0</v>
      </c>
      <c r="D64" s="243">
        <v>34.21</v>
      </c>
      <c r="E64" s="243">
        <v>0.0</v>
      </c>
      <c r="F64" s="243">
        <v>35.79</v>
      </c>
      <c r="G64" s="243">
        <v>14.94</v>
      </c>
      <c r="H64" s="244">
        <f t="shared" si="5"/>
        <v>44.14666667</v>
      </c>
      <c r="I64" s="7" t="s">
        <v>620</v>
      </c>
      <c r="J64" s="7">
        <v>12.0</v>
      </c>
      <c r="K64" s="246">
        <f t="shared" si="6"/>
        <v>529.76</v>
      </c>
      <c r="L64" s="220"/>
      <c r="M64" s="220"/>
      <c r="N64" s="220"/>
      <c r="O64" s="220"/>
      <c r="P64" s="220"/>
      <c r="Q64" s="220"/>
      <c r="R64" s="220"/>
      <c r="S64" s="220"/>
      <c r="T64" s="220"/>
      <c r="U64" s="220"/>
      <c r="V64" s="220"/>
      <c r="W64" s="220"/>
      <c r="X64" s="220"/>
      <c r="Y64" s="220"/>
      <c r="Z64" s="220"/>
      <c r="AA64" s="220"/>
      <c r="AB64" s="220"/>
      <c r="AC64" s="220"/>
      <c r="AD64" s="220"/>
    </row>
    <row r="65">
      <c r="A65" s="7" t="s">
        <v>311</v>
      </c>
      <c r="B65" s="243">
        <v>35.14</v>
      </c>
      <c r="C65" s="243">
        <v>17.89</v>
      </c>
      <c r="D65" s="243">
        <v>41.9</v>
      </c>
      <c r="E65" s="243">
        <v>12.29</v>
      </c>
      <c r="F65" s="243">
        <v>43.7</v>
      </c>
      <c r="G65" s="243">
        <v>42.0</v>
      </c>
      <c r="H65" s="244">
        <f t="shared" si="5"/>
        <v>64.30666667</v>
      </c>
      <c r="I65" s="7" t="s">
        <v>620</v>
      </c>
      <c r="J65" s="7">
        <v>10.0</v>
      </c>
      <c r="K65" s="246">
        <f t="shared" si="6"/>
        <v>643.0666667</v>
      </c>
      <c r="L65" s="220"/>
      <c r="M65" s="220"/>
      <c r="N65" s="220"/>
      <c r="O65" s="220"/>
      <c r="P65" s="220"/>
      <c r="Q65" s="220"/>
      <c r="R65" s="220"/>
      <c r="S65" s="220"/>
      <c r="T65" s="220"/>
      <c r="U65" s="220"/>
      <c r="V65" s="220"/>
      <c r="W65" s="220"/>
      <c r="X65" s="220"/>
      <c r="Y65" s="220"/>
      <c r="Z65" s="220"/>
      <c r="AA65" s="220"/>
      <c r="AB65" s="220"/>
      <c r="AC65" s="220"/>
      <c r="AD65" s="220"/>
    </row>
    <row r="66">
      <c r="A66" s="7" t="s">
        <v>312</v>
      </c>
      <c r="B66" s="243">
        <v>228.9</v>
      </c>
      <c r="C66" s="243">
        <v>0.0</v>
      </c>
      <c r="D66" s="243">
        <v>232.9</v>
      </c>
      <c r="E66" s="243">
        <v>0.0</v>
      </c>
      <c r="F66" s="243">
        <v>246.6</v>
      </c>
      <c r="G66" s="243">
        <v>12.52</v>
      </c>
      <c r="H66" s="244">
        <f t="shared" si="5"/>
        <v>240.3066667</v>
      </c>
      <c r="I66" s="7" t="s">
        <v>620</v>
      </c>
      <c r="J66" s="7">
        <v>12.0</v>
      </c>
      <c r="K66" s="246">
        <f t="shared" si="6"/>
        <v>2883.68</v>
      </c>
      <c r="L66" s="220"/>
      <c r="M66" s="220"/>
      <c r="N66" s="220"/>
      <c r="O66" s="220"/>
      <c r="P66" s="220"/>
      <c r="Q66" s="220"/>
      <c r="R66" s="220"/>
      <c r="S66" s="220"/>
      <c r="T66" s="220"/>
      <c r="U66" s="220"/>
      <c r="V66" s="220"/>
      <c r="W66" s="220"/>
      <c r="X66" s="220"/>
      <c r="Y66" s="220"/>
      <c r="Z66" s="220"/>
      <c r="AA66" s="220"/>
      <c r="AB66" s="220"/>
      <c r="AC66" s="220"/>
      <c r="AD66" s="220"/>
    </row>
    <row r="67">
      <c r="A67" s="7" t="s">
        <v>313</v>
      </c>
      <c r="B67" s="243">
        <v>20.9</v>
      </c>
      <c r="C67" s="243">
        <v>10.31</v>
      </c>
      <c r="D67" s="243">
        <v>33.99</v>
      </c>
      <c r="E67" s="243">
        <v>55.1</v>
      </c>
      <c r="F67" s="243">
        <v>37.64</v>
      </c>
      <c r="G67" s="243">
        <v>33.47</v>
      </c>
      <c r="H67" s="244">
        <f t="shared" si="5"/>
        <v>63.80333333</v>
      </c>
      <c r="I67" s="7" t="s">
        <v>620</v>
      </c>
      <c r="J67" s="7">
        <v>10.0</v>
      </c>
      <c r="K67" s="246">
        <f t="shared" si="6"/>
        <v>638.0333333</v>
      </c>
      <c r="L67" s="220"/>
      <c r="M67" s="220"/>
      <c r="N67" s="220"/>
      <c r="O67" s="220"/>
      <c r="P67" s="220"/>
      <c r="Q67" s="220"/>
      <c r="R67" s="220"/>
      <c r="S67" s="220"/>
      <c r="T67" s="220"/>
      <c r="U67" s="220"/>
      <c r="V67" s="220"/>
      <c r="W67" s="220"/>
      <c r="X67" s="220"/>
      <c r="Y67" s="220"/>
      <c r="Z67" s="220"/>
      <c r="AA67" s="220"/>
      <c r="AB67" s="220"/>
      <c r="AC67" s="220"/>
      <c r="AD67" s="220"/>
    </row>
    <row r="68">
      <c r="A68" s="7" t="s">
        <v>314</v>
      </c>
      <c r="B68" s="243">
        <v>26.2</v>
      </c>
      <c r="C68" s="243">
        <v>30.0</v>
      </c>
      <c r="D68" s="243">
        <v>34.9</v>
      </c>
      <c r="E68" s="243">
        <v>30.0</v>
      </c>
      <c r="F68" s="243">
        <v>36.3</v>
      </c>
      <c r="G68" s="243">
        <v>31.3</v>
      </c>
      <c r="H68" s="244">
        <f t="shared" si="5"/>
        <v>62.9</v>
      </c>
      <c r="I68" s="7" t="s">
        <v>620</v>
      </c>
      <c r="J68" s="7">
        <v>10.0</v>
      </c>
      <c r="K68" s="246">
        <f t="shared" si="6"/>
        <v>629</v>
      </c>
      <c r="L68" s="220"/>
      <c r="M68" s="220"/>
      <c r="N68" s="220"/>
      <c r="O68" s="220"/>
      <c r="P68" s="220"/>
      <c r="Q68" s="220"/>
      <c r="R68" s="220"/>
      <c r="S68" s="220"/>
      <c r="T68" s="220"/>
      <c r="U68" s="220"/>
      <c r="V68" s="220"/>
      <c r="W68" s="220"/>
      <c r="X68" s="220"/>
      <c r="Y68" s="220"/>
      <c r="Z68" s="220"/>
      <c r="AA68" s="220"/>
      <c r="AB68" s="220"/>
      <c r="AC68" s="220"/>
      <c r="AD68" s="220"/>
    </row>
    <row r="69" ht="19.5" customHeight="1">
      <c r="A69" s="257" t="s">
        <v>72</v>
      </c>
      <c r="B69" s="258"/>
      <c r="C69" s="258"/>
      <c r="D69" s="258"/>
      <c r="E69" s="258"/>
      <c r="F69" s="258"/>
      <c r="G69" s="258"/>
      <c r="H69" s="258"/>
      <c r="I69" s="258"/>
      <c r="J69" s="258"/>
      <c r="K69" s="251">
        <f>SUM(K44:K68)</f>
        <v>13415.32778</v>
      </c>
      <c r="L69" s="238"/>
      <c r="M69" s="220"/>
      <c r="N69" s="220"/>
      <c r="O69" s="220"/>
      <c r="P69" s="220"/>
      <c r="Q69" s="220"/>
      <c r="R69" s="220"/>
      <c r="S69" s="220"/>
      <c r="T69" s="220"/>
      <c r="U69" s="220"/>
      <c r="V69" s="220"/>
      <c r="W69" s="220"/>
      <c r="X69" s="220"/>
      <c r="Y69" s="220"/>
      <c r="Z69" s="220"/>
      <c r="AA69" s="220"/>
      <c r="AB69" s="220"/>
      <c r="AC69" s="220"/>
      <c r="AD69" s="220"/>
    </row>
    <row r="70" ht="12.75" customHeight="1">
      <c r="A70" s="220"/>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row>
    <row r="71" ht="12.75" customHeight="1">
      <c r="A71" s="220"/>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row>
    <row r="72" ht="12.75" customHeight="1">
      <c r="A72" s="220"/>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row>
    <row r="73" ht="12.75" customHeight="1">
      <c r="A73" s="220"/>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row>
    <row r="74" ht="12.75" customHeight="1">
      <c r="A74" s="220"/>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c r="AA74" s="220"/>
      <c r="AB74" s="220"/>
      <c r="AC74" s="220"/>
      <c r="AD74" s="220"/>
    </row>
    <row r="75" ht="12.75" customHeight="1">
      <c r="A75" s="220"/>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row>
    <row r="76" ht="12.75" customHeight="1">
      <c r="A76" s="220"/>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row>
    <row r="77" ht="12.75" customHeight="1">
      <c r="A77" s="220"/>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row>
    <row r="78" ht="12.75" customHeight="1">
      <c r="A78" s="220"/>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row>
    <row r="79" ht="12.75" customHeight="1">
      <c r="A79" s="220"/>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row>
    <row r="80" ht="12.75" customHeight="1">
      <c r="A80" s="220"/>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c r="AA80" s="220"/>
      <c r="AB80" s="220"/>
      <c r="AC80" s="220"/>
      <c r="AD80" s="220"/>
    </row>
    <row r="81" ht="12.75" customHeight="1">
      <c r="A81" s="220"/>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c r="AA81" s="220"/>
      <c r="AB81" s="220"/>
      <c r="AC81" s="220"/>
      <c r="AD81" s="220"/>
    </row>
    <row r="82" ht="12.75" customHeight="1">
      <c r="A82" s="220"/>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row>
    <row r="83" ht="12.75" customHeight="1">
      <c r="A83" s="220"/>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row>
    <row r="84" ht="12.75" customHeight="1">
      <c r="A84" s="220"/>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c r="AA84" s="220"/>
      <c r="AB84" s="220"/>
      <c r="AC84" s="220"/>
      <c r="AD84" s="220"/>
    </row>
    <row r="85" ht="12.75" customHeight="1">
      <c r="A85" s="220"/>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0"/>
    </row>
    <row r="86" ht="12.75" customHeight="1">
      <c r="A86" s="220"/>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c r="AA86" s="220"/>
      <c r="AB86" s="220"/>
      <c r="AC86" s="220"/>
      <c r="AD86" s="220"/>
    </row>
    <row r="87" ht="12.75" customHeight="1">
      <c r="A87" s="220"/>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row>
    <row r="88" ht="12.75" customHeight="1">
      <c r="A88" s="220"/>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row>
    <row r="89" ht="12.75" customHeight="1">
      <c r="A89" s="220"/>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row>
    <row r="90"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row>
    <row r="91" ht="12.75" customHeight="1">
      <c r="A91" s="220"/>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row>
    <row r="92" ht="12.75" customHeight="1">
      <c r="A92" s="220"/>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row>
    <row r="93" ht="12.75" customHeight="1">
      <c r="A93" s="220"/>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row>
    <row r="94" ht="12.75" customHeight="1">
      <c r="A94" s="220"/>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row>
    <row r="95" ht="12.75" customHeight="1">
      <c r="A95" s="220"/>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row>
    <row r="96" ht="12.75" customHeight="1">
      <c r="A96" s="220"/>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row>
    <row r="97" ht="12.75" customHeight="1">
      <c r="A97" s="220"/>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row>
    <row r="98" ht="12.75" customHeight="1">
      <c r="A98" s="220"/>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row>
    <row r="99" ht="12.75" customHeight="1">
      <c r="A99" s="220"/>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row>
    <row r="100" ht="12.75" customHeight="1">
      <c r="A100" s="220"/>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row>
    <row r="101" ht="12.75" customHeight="1">
      <c r="A101" s="220"/>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row>
    <row r="102" ht="12.75" customHeight="1">
      <c r="A102" s="220"/>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row>
    <row r="103" ht="12.75" customHeight="1">
      <c r="A103" s="220"/>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row>
    <row r="104" ht="12.75" customHeight="1">
      <c r="A104" s="220"/>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c r="AB104" s="220"/>
      <c r="AC104" s="220"/>
      <c r="AD104" s="220"/>
    </row>
    <row r="105" ht="12.7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row>
    <row r="106" ht="12.7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row>
    <row r="107" ht="12.75" customHeight="1">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row>
    <row r="108" ht="12.75" customHeight="1">
      <c r="A108" s="220"/>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row>
    <row r="109" ht="12.75" customHeight="1">
      <c r="A109" s="220"/>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row>
    <row r="110" ht="12.75" customHeight="1">
      <c r="A110" s="220"/>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row>
    <row r="111" ht="12.75" customHeight="1">
      <c r="A111" s="220"/>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row>
    <row r="112" ht="12.75" customHeight="1">
      <c r="A112" s="220"/>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row>
    <row r="113" ht="12.75" customHeight="1">
      <c r="A113" s="220"/>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c r="AB113" s="220"/>
      <c r="AC113" s="220"/>
      <c r="AD113" s="220"/>
    </row>
    <row r="114" ht="12.75" customHeight="1">
      <c r="A114" s="220"/>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row>
    <row r="115" ht="12.75" customHeight="1">
      <c r="A115" s="220"/>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row>
    <row r="116" ht="12.75" customHeight="1">
      <c r="A116" s="220"/>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row>
    <row r="117" ht="12.75" customHeight="1">
      <c r="A117" s="220"/>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row>
    <row r="118" ht="12.75" customHeight="1">
      <c r="A118" s="220"/>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row>
    <row r="119" ht="12.75" customHeight="1">
      <c r="A119" s="220"/>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20"/>
    </row>
    <row r="120" ht="12.75" customHeigh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row>
    <row r="121" ht="12.75" customHeigh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row>
    <row r="122" ht="12.75" customHeigh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row>
    <row r="123" ht="12.75" customHeigh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row>
    <row r="124" ht="12.75" customHeigh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row>
    <row r="125" ht="12.75" customHeigh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row>
    <row r="126" ht="12.75" customHeigh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row>
    <row r="127" ht="12.75" customHeigh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row>
    <row r="128" ht="12.75" customHeigh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row>
    <row r="129" ht="12.75" customHeigh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row>
    <row r="130" ht="12.75" customHeigh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row>
    <row r="131" ht="12.75" customHeigh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row>
    <row r="132" ht="12.75" customHeigh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row>
    <row r="133" ht="12.75" customHeigh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row>
    <row r="134" ht="12.75" customHeigh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row>
    <row r="135" ht="12.75" customHeigh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row>
    <row r="136" ht="12.75" customHeigh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row>
    <row r="137" ht="12.75" customHeigh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row>
    <row r="138" ht="12.75" customHeigh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row>
    <row r="139" ht="12.75" customHeigh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row>
    <row r="140" ht="12.75" customHeigh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row>
    <row r="141" ht="12.75" customHeigh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row>
    <row r="142" ht="12.75" customHeigh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row>
    <row r="143" ht="12.75" customHeigh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row>
    <row r="144" ht="12.75" customHeigh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row>
    <row r="145" ht="12.75" customHeigh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row>
    <row r="146" ht="12.75" customHeigh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row>
    <row r="147" ht="12.75" customHeigh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row>
    <row r="148" ht="12.75" customHeigh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row>
    <row r="149" ht="12.75" customHeigh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row>
    <row r="150" ht="12.75" customHeigh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row>
    <row r="151" ht="12.75" customHeigh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row>
    <row r="152" ht="12.75" customHeigh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row>
    <row r="153" ht="12.75" customHeigh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row>
    <row r="154" ht="12.75" customHeigh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row>
    <row r="155" ht="12.75" customHeigh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row>
    <row r="156" ht="12.75" customHeigh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row>
    <row r="157" ht="12.75" customHeigh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row>
    <row r="158" ht="12.75" customHeigh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row>
    <row r="159" ht="12.75" customHeight="1">
      <c r="A159" s="220"/>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row>
    <row r="160" ht="12.75" customHeight="1">
      <c r="A160" s="220"/>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row>
    <row r="161" ht="12.75" customHeight="1">
      <c r="A161" s="220"/>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c r="AB161" s="220"/>
      <c r="AC161" s="220"/>
      <c r="AD161" s="220"/>
    </row>
    <row r="162" ht="12.75" customHeight="1">
      <c r="A162" s="220"/>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0"/>
    </row>
    <row r="163" ht="12.75" customHeight="1">
      <c r="A163" s="220"/>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row>
    <row r="164" ht="12.75" customHeight="1">
      <c r="A164" s="220"/>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row>
    <row r="165" ht="12.75" customHeight="1">
      <c r="A165" s="220"/>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row>
    <row r="166" ht="12.75" customHeight="1">
      <c r="A166" s="220"/>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row>
    <row r="167" ht="12.75" customHeight="1">
      <c r="A167" s="220"/>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row>
    <row r="168" ht="12.75" customHeight="1">
      <c r="A168" s="220"/>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c r="AB168" s="220"/>
      <c r="AC168" s="220"/>
      <c r="AD168" s="220"/>
    </row>
    <row r="169" ht="12.75" customHeight="1">
      <c r="A169" s="220"/>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row>
    <row r="170" ht="12.75" customHeight="1">
      <c r="A170" s="220"/>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c r="AB170" s="220"/>
      <c r="AC170" s="220"/>
      <c r="AD170" s="220"/>
    </row>
    <row r="171" ht="12.75" customHeight="1">
      <c r="A171" s="220"/>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row>
    <row r="172" ht="12.75" customHeight="1">
      <c r="A172" s="220"/>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row>
    <row r="173" ht="12.75" customHeight="1">
      <c r="A173" s="220"/>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row>
    <row r="174" ht="12.75" customHeight="1">
      <c r="A174" s="220"/>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row>
    <row r="175" ht="12.75" customHeight="1">
      <c r="A175" s="220"/>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row>
    <row r="176" ht="12.75" customHeight="1">
      <c r="A176" s="220"/>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row>
    <row r="177" ht="12.75" customHeight="1">
      <c r="A177" s="220"/>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row>
    <row r="178" ht="12.75" customHeight="1">
      <c r="A178" s="220"/>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row>
    <row r="179" ht="12.75" customHeight="1">
      <c r="A179" s="220"/>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row>
    <row r="180" ht="12.75" customHeight="1">
      <c r="A180" s="220"/>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row>
    <row r="181" ht="12.75" customHeight="1">
      <c r="A181" s="220"/>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row>
    <row r="182" ht="12.75" customHeight="1">
      <c r="A182" s="220"/>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row>
    <row r="183" ht="12.75" customHeight="1">
      <c r="A183" s="220"/>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row>
    <row r="184" ht="12.75" customHeight="1">
      <c r="A184" s="220"/>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row>
    <row r="185" ht="12.75" customHeight="1">
      <c r="A185" s="220"/>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row>
    <row r="186" ht="12.75" customHeight="1">
      <c r="A186" s="220"/>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c r="AB186" s="220"/>
      <c r="AC186" s="220"/>
      <c r="AD186" s="220"/>
    </row>
    <row r="187" ht="12.75" customHeight="1">
      <c r="A187" s="220"/>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row>
    <row r="188" ht="12.75" customHeight="1">
      <c r="A188" s="220"/>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row>
    <row r="189" ht="12.75" customHeight="1">
      <c r="A189" s="220"/>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row>
    <row r="190" ht="12.75" customHeight="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row>
    <row r="191" ht="12.75" customHeight="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row>
    <row r="192" ht="12.75" customHeight="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row>
    <row r="193" ht="12.75" customHeight="1">
      <c r="A193" s="220"/>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row>
    <row r="194" ht="12.75" customHeight="1">
      <c r="A194" s="220"/>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row>
    <row r="195" ht="12.75" customHeight="1">
      <c r="A195" s="220"/>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row>
    <row r="196" ht="12.75" customHeight="1">
      <c r="A196" s="220"/>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row>
    <row r="197" ht="12.75" customHeight="1">
      <c r="A197" s="220"/>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row>
    <row r="198" ht="12.75" customHeight="1">
      <c r="A198" s="220"/>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row>
    <row r="199" ht="12.75" customHeight="1">
      <c r="A199" s="220"/>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row>
    <row r="200" ht="12.75" customHeight="1">
      <c r="A200" s="220"/>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row>
    <row r="201" ht="12.75" customHeight="1">
      <c r="A201" s="220"/>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row>
    <row r="202" ht="12.75" customHeight="1">
      <c r="A202" s="220"/>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row>
    <row r="203" ht="12.75" customHeight="1">
      <c r="A203" s="220"/>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row>
    <row r="204" ht="12.75" customHeight="1">
      <c r="A204" s="220"/>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row>
    <row r="205" ht="12.75" customHeight="1">
      <c r="A205" s="220"/>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row>
    <row r="206" ht="12.75" customHeight="1">
      <c r="A206" s="220"/>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row>
    <row r="207" ht="12.75" customHeight="1">
      <c r="A207" s="220"/>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row>
    <row r="208" ht="12.75" customHeight="1">
      <c r="A208" s="220"/>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row>
    <row r="209" ht="12.75" customHeight="1">
      <c r="A209" s="220"/>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row>
    <row r="210" ht="12.75" customHeight="1">
      <c r="A210" s="220"/>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row>
    <row r="211" ht="12.75" customHeight="1">
      <c r="A211" s="220"/>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row>
    <row r="212" ht="12.75" customHeight="1">
      <c r="A212" s="220"/>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row>
    <row r="213" ht="12.75" customHeight="1">
      <c r="A213" s="220"/>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row>
    <row r="214" ht="12.75" customHeight="1">
      <c r="A214" s="220"/>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row>
    <row r="215" ht="12.75" customHeight="1">
      <c r="A215" s="220"/>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row>
    <row r="216" ht="12.75" customHeight="1">
      <c r="A216" s="220"/>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c r="AB216" s="220"/>
      <c r="AC216" s="220"/>
      <c r="AD216" s="220"/>
    </row>
    <row r="217" ht="12.75" customHeight="1">
      <c r="A217" s="220"/>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c r="AB217" s="220"/>
      <c r="AC217" s="220"/>
      <c r="AD217" s="220"/>
    </row>
    <row r="218" ht="12.75" customHeight="1">
      <c r="A218" s="220"/>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row>
    <row r="219" ht="12.75" customHeight="1">
      <c r="A219" s="220"/>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row>
    <row r="220" ht="12.75" customHeight="1">
      <c r="A220" s="220"/>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c r="AB220" s="220"/>
      <c r="AC220" s="220"/>
      <c r="AD220" s="220"/>
    </row>
    <row r="221" ht="12.75" customHeight="1">
      <c r="A221" s="220"/>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row>
    <row r="222" ht="12.75" customHeight="1">
      <c r="A222" s="220"/>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row>
    <row r="223" ht="12.75" customHeight="1">
      <c r="A223" s="220"/>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row>
    <row r="224" ht="12.75" customHeight="1">
      <c r="A224" s="220"/>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c r="AA224" s="220"/>
      <c r="AB224" s="220"/>
      <c r="AC224" s="220"/>
      <c r="AD224" s="220"/>
    </row>
    <row r="225" ht="12.75" customHeight="1">
      <c r="A225" s="220"/>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c r="AA225" s="220"/>
      <c r="AB225" s="220"/>
      <c r="AC225" s="220"/>
      <c r="AD225" s="220"/>
    </row>
    <row r="226" ht="12.75" customHeight="1">
      <c r="A226" s="220"/>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c r="AA226" s="220"/>
      <c r="AB226" s="220"/>
      <c r="AC226" s="220"/>
      <c r="AD226" s="220"/>
    </row>
    <row r="227" ht="12.75" customHeight="1">
      <c r="A227" s="220"/>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c r="AB227" s="220"/>
      <c r="AC227" s="220"/>
      <c r="AD227" s="220"/>
    </row>
    <row r="228" ht="12.75" customHeight="1">
      <c r="A228" s="220"/>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20"/>
      <c r="AD228" s="220"/>
    </row>
    <row r="229" ht="12.75" customHeight="1">
      <c r="A229" s="220"/>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c r="AA229" s="220"/>
      <c r="AB229" s="220"/>
      <c r="AC229" s="220"/>
      <c r="AD229" s="220"/>
    </row>
    <row r="230" ht="12.75" customHeight="1">
      <c r="A230" s="220"/>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c r="AA230" s="220"/>
      <c r="AB230" s="220"/>
      <c r="AC230" s="220"/>
      <c r="AD230" s="220"/>
    </row>
    <row r="231" ht="12.75" customHeight="1">
      <c r="A231" s="220"/>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row>
    <row r="232" ht="12.75" customHeight="1">
      <c r="A232" s="220"/>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0"/>
    </row>
    <row r="233" ht="12.75" customHeight="1">
      <c r="A233" s="220"/>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20"/>
      <c r="AD233" s="220"/>
    </row>
    <row r="234" ht="12.75" customHeight="1">
      <c r="A234" s="220"/>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20"/>
      <c r="AD234" s="220"/>
    </row>
    <row r="235" ht="12.75" customHeight="1">
      <c r="A235" s="220"/>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row>
    <row r="236" ht="12.75" customHeight="1">
      <c r="A236" s="220"/>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row>
    <row r="237" ht="12.75" customHeight="1">
      <c r="A237" s="220"/>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c r="AB237" s="220"/>
      <c r="AC237" s="220"/>
      <c r="AD237" s="220"/>
    </row>
    <row r="238" ht="12.75" customHeight="1">
      <c r="A238" s="220"/>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c r="AA238" s="220"/>
      <c r="AB238" s="220"/>
      <c r="AC238" s="220"/>
      <c r="AD238" s="220"/>
    </row>
    <row r="239" ht="12.75" customHeight="1">
      <c r="A239" s="220"/>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0"/>
    </row>
    <row r="240" ht="12.75" customHeight="1">
      <c r="A240" s="220"/>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0"/>
    </row>
    <row r="241" ht="12.75" customHeight="1">
      <c r="A241" s="220"/>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c r="AB241" s="220"/>
      <c r="AC241" s="220"/>
      <c r="AD241" s="220"/>
    </row>
    <row r="242" ht="12.75" customHeight="1">
      <c r="A242" s="220"/>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c r="AB242" s="220"/>
      <c r="AC242" s="220"/>
      <c r="AD242" s="220"/>
    </row>
    <row r="243" ht="12.75" customHeight="1">
      <c r="A243" s="220"/>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row>
    <row r="244" ht="12.75" customHeight="1">
      <c r="A244" s="220"/>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c r="AB244" s="220"/>
      <c r="AC244" s="220"/>
      <c r="AD244" s="220"/>
    </row>
    <row r="245" ht="12.75" customHeight="1">
      <c r="A245" s="220"/>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c r="AB245" s="220"/>
      <c r="AC245" s="220"/>
      <c r="AD245" s="220"/>
    </row>
    <row r="246" ht="12.75" customHeight="1">
      <c r="A246" s="220"/>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c r="AB246" s="220"/>
      <c r="AC246" s="220"/>
      <c r="AD246" s="220"/>
    </row>
    <row r="247" ht="12.75" customHeight="1">
      <c r="A247" s="220"/>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row>
    <row r="248" ht="12.75" customHeight="1">
      <c r="A248" s="220"/>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row>
    <row r="249" ht="12.75" customHeight="1">
      <c r="A249" s="220"/>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row>
    <row r="250" ht="15.75" customHeight="1">
      <c r="B250" s="239"/>
      <c r="C250" s="239"/>
      <c r="D250" s="239"/>
      <c r="E250" s="239"/>
      <c r="F250" s="239"/>
      <c r="G250" s="239"/>
      <c r="H250" s="239"/>
    </row>
    <row r="251" ht="15.75" customHeight="1">
      <c r="B251" s="239"/>
      <c r="C251" s="239"/>
      <c r="D251" s="239"/>
      <c r="E251" s="239"/>
      <c r="F251" s="239"/>
      <c r="G251" s="239"/>
      <c r="H251" s="239"/>
    </row>
    <row r="252" ht="15.75" customHeight="1">
      <c r="B252" s="239"/>
      <c r="C252" s="239"/>
      <c r="D252" s="239"/>
      <c r="E252" s="239"/>
      <c r="F252" s="239"/>
      <c r="G252" s="239"/>
      <c r="H252" s="239"/>
    </row>
    <row r="253" ht="15.75" customHeight="1">
      <c r="B253" s="239"/>
      <c r="C253" s="239"/>
      <c r="D253" s="239"/>
      <c r="E253" s="239"/>
      <c r="F253" s="239"/>
      <c r="G253" s="239"/>
      <c r="H253" s="239"/>
    </row>
    <row r="254" ht="15.75" customHeight="1">
      <c r="B254" s="239"/>
      <c r="C254" s="239"/>
      <c r="D254" s="239"/>
      <c r="E254" s="239"/>
      <c r="F254" s="239"/>
      <c r="G254" s="239"/>
      <c r="H254" s="239"/>
    </row>
    <row r="255" ht="15.75" customHeight="1">
      <c r="B255" s="239"/>
      <c r="C255" s="239"/>
      <c r="D255" s="239"/>
      <c r="E255" s="239"/>
      <c r="F255" s="239"/>
      <c r="G255" s="239"/>
      <c r="H255" s="239"/>
    </row>
    <row r="256" ht="15.75" customHeight="1">
      <c r="B256" s="239"/>
      <c r="C256" s="239"/>
      <c r="D256" s="239"/>
      <c r="E256" s="239"/>
      <c r="F256" s="239"/>
      <c r="G256" s="239"/>
      <c r="H256" s="239"/>
    </row>
    <row r="257" ht="15.75" customHeight="1">
      <c r="B257" s="239"/>
      <c r="C257" s="239"/>
      <c r="D257" s="239"/>
      <c r="E257" s="239"/>
      <c r="F257" s="239"/>
      <c r="G257" s="239"/>
      <c r="H257" s="239"/>
    </row>
    <row r="258" ht="15.75" customHeight="1">
      <c r="B258" s="239"/>
      <c r="C258" s="239"/>
      <c r="D258" s="239"/>
      <c r="E258" s="239"/>
      <c r="F258" s="239"/>
      <c r="G258" s="239"/>
      <c r="H258" s="239"/>
    </row>
    <row r="259" ht="15.75" customHeight="1">
      <c r="B259" s="239"/>
      <c r="C259" s="239"/>
      <c r="D259" s="239"/>
      <c r="E259" s="239"/>
      <c r="F259" s="239"/>
      <c r="G259" s="239"/>
      <c r="H259" s="239"/>
    </row>
    <row r="260" ht="15.75" customHeight="1">
      <c r="B260" s="239"/>
      <c r="C260" s="239"/>
      <c r="D260" s="239"/>
      <c r="E260" s="239"/>
      <c r="F260" s="239"/>
      <c r="G260" s="239"/>
      <c r="H260" s="239"/>
    </row>
    <row r="261" ht="15.75" customHeight="1">
      <c r="B261" s="239"/>
      <c r="C261" s="239"/>
      <c r="D261" s="239"/>
      <c r="E261" s="239"/>
      <c r="F261" s="239"/>
      <c r="G261" s="239"/>
      <c r="H261" s="239"/>
    </row>
    <row r="262" ht="15.75" customHeight="1">
      <c r="B262" s="239"/>
      <c r="C262" s="239"/>
      <c r="D262" s="239"/>
      <c r="E262" s="239"/>
      <c r="F262" s="239"/>
      <c r="G262" s="239"/>
      <c r="H262" s="239"/>
    </row>
    <row r="263" ht="15.75" customHeight="1">
      <c r="B263" s="239"/>
      <c r="C263" s="239"/>
      <c r="D263" s="239"/>
      <c r="E263" s="239"/>
      <c r="F263" s="239"/>
      <c r="G263" s="239"/>
      <c r="H263" s="239"/>
    </row>
    <row r="264" ht="15.75" customHeight="1">
      <c r="B264" s="239"/>
      <c r="C264" s="239"/>
      <c r="D264" s="239"/>
      <c r="E264" s="239"/>
      <c r="F264" s="239"/>
      <c r="G264" s="239"/>
      <c r="H264" s="239"/>
    </row>
    <row r="265" ht="15.75" customHeight="1">
      <c r="B265" s="239"/>
      <c r="C265" s="239"/>
      <c r="D265" s="239"/>
      <c r="E265" s="239"/>
      <c r="F265" s="239"/>
      <c r="G265" s="239"/>
      <c r="H265" s="239"/>
    </row>
    <row r="266" ht="15.75" customHeight="1">
      <c r="B266" s="239"/>
      <c r="C266" s="239"/>
      <c r="D266" s="239"/>
      <c r="E266" s="239"/>
      <c r="F266" s="239"/>
      <c r="G266" s="239"/>
      <c r="H266" s="239"/>
    </row>
    <row r="267" ht="15.75" customHeight="1">
      <c r="B267" s="239"/>
      <c r="C267" s="239"/>
      <c r="D267" s="239"/>
      <c r="E267" s="239"/>
      <c r="F267" s="239"/>
      <c r="G267" s="239"/>
      <c r="H267" s="239"/>
    </row>
    <row r="268" ht="15.75" customHeight="1">
      <c r="B268" s="239"/>
      <c r="C268" s="239"/>
      <c r="D268" s="239"/>
      <c r="E268" s="239"/>
      <c r="F268" s="239"/>
      <c r="G268" s="239"/>
      <c r="H268" s="239"/>
    </row>
    <row r="269" ht="15.75" customHeight="1">
      <c r="B269" s="239"/>
      <c r="C269" s="239"/>
      <c r="D269" s="239"/>
      <c r="E269" s="239"/>
      <c r="F269" s="239"/>
      <c r="G269" s="239"/>
      <c r="H269" s="239"/>
    </row>
    <row r="270" ht="15.75" customHeight="1">
      <c r="B270" s="239"/>
      <c r="C270" s="239"/>
      <c r="D270" s="239"/>
      <c r="E270" s="239"/>
      <c r="F270" s="239"/>
      <c r="G270" s="239"/>
      <c r="H270" s="239"/>
    </row>
    <row r="271" ht="15.75" customHeight="1">
      <c r="B271" s="239"/>
      <c r="C271" s="239"/>
      <c r="D271" s="239"/>
      <c r="E271" s="239"/>
      <c r="F271" s="239"/>
      <c r="G271" s="239"/>
      <c r="H271" s="239"/>
    </row>
    <row r="272" ht="15.75" customHeight="1">
      <c r="B272" s="239"/>
      <c r="C272" s="239"/>
      <c r="D272" s="239"/>
      <c r="E272" s="239"/>
      <c r="F272" s="239"/>
      <c r="G272" s="239"/>
      <c r="H272" s="239"/>
    </row>
    <row r="273" ht="15.75" customHeight="1">
      <c r="B273" s="239"/>
      <c r="C273" s="239"/>
      <c r="D273" s="239"/>
      <c r="E273" s="239"/>
      <c r="F273" s="239"/>
      <c r="G273" s="239"/>
      <c r="H273" s="239"/>
    </row>
    <row r="274" ht="15.75" customHeight="1">
      <c r="B274" s="239"/>
      <c r="C274" s="239"/>
      <c r="D274" s="239"/>
      <c r="E274" s="239"/>
      <c r="F274" s="239"/>
      <c r="G274" s="239"/>
      <c r="H274" s="239"/>
    </row>
    <row r="275" ht="15.75" customHeight="1">
      <c r="B275" s="239"/>
      <c r="C275" s="239"/>
      <c r="D275" s="239"/>
      <c r="E275" s="239"/>
      <c r="F275" s="239"/>
      <c r="G275" s="239"/>
      <c r="H275" s="239"/>
    </row>
    <row r="276" ht="15.75" customHeight="1">
      <c r="B276" s="239"/>
      <c r="C276" s="239"/>
      <c r="D276" s="239"/>
      <c r="E276" s="239"/>
      <c r="F276" s="239"/>
      <c r="G276" s="239"/>
      <c r="H276" s="239"/>
    </row>
    <row r="277" ht="15.75" customHeight="1">
      <c r="B277" s="239"/>
      <c r="C277" s="239"/>
      <c r="D277" s="239"/>
      <c r="E277" s="239"/>
      <c r="F277" s="239"/>
      <c r="G277" s="239"/>
      <c r="H277" s="239"/>
    </row>
    <row r="278" ht="15.75" customHeight="1">
      <c r="B278" s="239"/>
      <c r="C278" s="239"/>
      <c r="D278" s="239"/>
      <c r="E278" s="239"/>
      <c r="F278" s="239"/>
      <c r="G278" s="239"/>
      <c r="H278" s="239"/>
    </row>
    <row r="279" ht="15.75" customHeight="1">
      <c r="B279" s="239"/>
      <c r="C279" s="239"/>
      <c r="D279" s="239"/>
      <c r="E279" s="239"/>
      <c r="F279" s="239"/>
      <c r="G279" s="239"/>
      <c r="H279" s="239"/>
    </row>
    <row r="280" ht="15.75" customHeight="1">
      <c r="B280" s="239"/>
      <c r="C280" s="239"/>
      <c r="D280" s="239"/>
      <c r="E280" s="239"/>
      <c r="F280" s="239"/>
      <c r="G280" s="239"/>
      <c r="H280" s="239"/>
    </row>
    <row r="281" ht="15.75" customHeight="1">
      <c r="B281" s="239"/>
      <c r="C281" s="239"/>
      <c r="D281" s="239"/>
      <c r="E281" s="239"/>
      <c r="F281" s="239"/>
      <c r="G281" s="239"/>
      <c r="H281" s="239"/>
    </row>
    <row r="282" ht="15.75" customHeight="1">
      <c r="B282" s="239"/>
      <c r="C282" s="239"/>
      <c r="D282" s="239"/>
      <c r="E282" s="239"/>
      <c r="F282" s="239"/>
      <c r="G282" s="239"/>
      <c r="H282" s="239"/>
    </row>
    <row r="283" ht="15.75" customHeight="1">
      <c r="B283" s="239"/>
      <c r="C283" s="239"/>
      <c r="D283" s="239"/>
      <c r="E283" s="239"/>
      <c r="F283" s="239"/>
      <c r="G283" s="239"/>
      <c r="H283" s="239"/>
    </row>
    <row r="284" ht="15.75" customHeight="1">
      <c r="B284" s="239"/>
      <c r="C284" s="239"/>
      <c r="D284" s="239"/>
      <c r="E284" s="239"/>
      <c r="F284" s="239"/>
      <c r="G284" s="239"/>
      <c r="H284" s="239"/>
    </row>
    <row r="285" ht="15.75" customHeight="1">
      <c r="B285" s="239"/>
      <c r="C285" s="239"/>
      <c r="D285" s="239"/>
      <c r="E285" s="239"/>
      <c r="F285" s="239"/>
      <c r="G285" s="239"/>
      <c r="H285" s="239"/>
    </row>
    <row r="286" ht="15.75" customHeight="1">
      <c r="B286" s="239"/>
      <c r="C286" s="239"/>
      <c r="D286" s="239"/>
      <c r="E286" s="239"/>
      <c r="F286" s="239"/>
      <c r="G286" s="239"/>
      <c r="H286" s="239"/>
    </row>
    <row r="287" ht="15.75" customHeight="1">
      <c r="B287" s="239"/>
      <c r="C287" s="239"/>
      <c r="D287" s="239"/>
      <c r="E287" s="239"/>
      <c r="F287" s="239"/>
      <c r="G287" s="239"/>
      <c r="H287" s="239"/>
    </row>
    <row r="288" ht="15.75" customHeight="1">
      <c r="B288" s="239"/>
      <c r="C288" s="239"/>
      <c r="D288" s="239"/>
      <c r="E288" s="239"/>
      <c r="F288" s="239"/>
      <c r="G288" s="239"/>
      <c r="H288" s="239"/>
    </row>
    <row r="289" ht="15.75" customHeight="1">
      <c r="B289" s="239"/>
      <c r="C289" s="239"/>
      <c r="D289" s="239"/>
      <c r="E289" s="239"/>
      <c r="F289" s="239"/>
      <c r="G289" s="239"/>
      <c r="H289" s="239"/>
    </row>
    <row r="290" ht="15.75" customHeight="1">
      <c r="B290" s="239"/>
      <c r="C290" s="239"/>
      <c r="D290" s="239"/>
      <c r="E290" s="239"/>
      <c r="F290" s="239"/>
      <c r="G290" s="239"/>
      <c r="H290" s="239"/>
    </row>
    <row r="291" ht="15.75" customHeight="1">
      <c r="B291" s="239"/>
      <c r="C291" s="239"/>
      <c r="D291" s="239"/>
      <c r="E291" s="239"/>
      <c r="F291" s="239"/>
      <c r="G291" s="239"/>
      <c r="H291" s="239"/>
    </row>
    <row r="292" ht="15.75" customHeight="1">
      <c r="B292" s="239"/>
      <c r="C292" s="239"/>
      <c r="D292" s="239"/>
      <c r="E292" s="239"/>
      <c r="F292" s="239"/>
      <c r="G292" s="239"/>
      <c r="H292" s="239"/>
    </row>
    <row r="293" ht="15.75" customHeight="1">
      <c r="B293" s="239"/>
      <c r="C293" s="239"/>
      <c r="D293" s="239"/>
      <c r="E293" s="239"/>
      <c r="F293" s="239"/>
      <c r="G293" s="239"/>
      <c r="H293" s="239"/>
    </row>
    <row r="294" ht="15.75" customHeight="1">
      <c r="B294" s="239"/>
      <c r="C294" s="239"/>
      <c r="D294" s="239"/>
      <c r="E294" s="239"/>
      <c r="F294" s="239"/>
      <c r="G294" s="239"/>
      <c r="H294" s="239"/>
    </row>
    <row r="295" ht="15.75" customHeight="1">
      <c r="B295" s="239"/>
      <c r="C295" s="239"/>
      <c r="D295" s="239"/>
      <c r="E295" s="239"/>
      <c r="F295" s="239"/>
      <c r="G295" s="239"/>
      <c r="H295" s="239"/>
    </row>
    <row r="296" ht="15.75" customHeight="1">
      <c r="B296" s="239"/>
      <c r="C296" s="239"/>
      <c r="D296" s="239"/>
      <c r="E296" s="239"/>
      <c r="F296" s="239"/>
      <c r="G296" s="239"/>
      <c r="H296" s="239"/>
    </row>
    <row r="297" ht="15.75" customHeight="1">
      <c r="B297" s="239"/>
      <c r="C297" s="239"/>
      <c r="D297" s="239"/>
      <c r="E297" s="239"/>
      <c r="F297" s="239"/>
      <c r="G297" s="239"/>
      <c r="H297" s="239"/>
    </row>
    <row r="298" ht="15.75" customHeight="1">
      <c r="B298" s="239"/>
      <c r="C298" s="239"/>
      <c r="D298" s="239"/>
      <c r="E298" s="239"/>
      <c r="F298" s="239"/>
      <c r="G298" s="239"/>
      <c r="H298" s="239"/>
    </row>
    <row r="299" ht="15.75" customHeight="1">
      <c r="B299" s="239"/>
      <c r="C299" s="239"/>
      <c r="D299" s="239"/>
      <c r="E299" s="239"/>
      <c r="F299" s="239"/>
      <c r="G299" s="239"/>
      <c r="H299" s="239"/>
    </row>
    <row r="300" ht="15.75" customHeight="1">
      <c r="B300" s="239"/>
      <c r="C300" s="239"/>
      <c r="D300" s="239"/>
      <c r="E300" s="239"/>
      <c r="F300" s="239"/>
      <c r="G300" s="239"/>
      <c r="H300" s="239"/>
    </row>
    <row r="301" ht="15.75" customHeight="1">
      <c r="B301" s="239"/>
      <c r="C301" s="239"/>
      <c r="D301" s="239"/>
      <c r="E301" s="239"/>
      <c r="F301" s="239"/>
      <c r="G301" s="239"/>
      <c r="H301" s="239"/>
    </row>
    <row r="302" ht="15.75" customHeight="1">
      <c r="B302" s="239"/>
      <c r="C302" s="239"/>
      <c r="D302" s="239"/>
      <c r="E302" s="239"/>
      <c r="F302" s="239"/>
      <c r="G302" s="239"/>
      <c r="H302" s="239"/>
    </row>
    <row r="303" ht="15.75" customHeight="1">
      <c r="B303" s="239"/>
      <c r="C303" s="239"/>
      <c r="D303" s="239"/>
      <c r="E303" s="239"/>
      <c r="F303" s="239"/>
      <c r="G303" s="239"/>
      <c r="H303" s="239"/>
    </row>
    <row r="304" ht="15.75" customHeight="1">
      <c r="B304" s="239"/>
      <c r="C304" s="239"/>
      <c r="D304" s="239"/>
      <c r="E304" s="239"/>
      <c r="F304" s="239"/>
      <c r="G304" s="239"/>
      <c r="H304" s="239"/>
    </row>
    <row r="305" ht="15.75" customHeight="1">
      <c r="B305" s="239"/>
      <c r="C305" s="239"/>
      <c r="D305" s="239"/>
      <c r="E305" s="239"/>
      <c r="F305" s="239"/>
      <c r="G305" s="239"/>
      <c r="H305" s="239"/>
    </row>
    <row r="306" ht="15.75" customHeight="1">
      <c r="B306" s="239"/>
      <c r="C306" s="239"/>
      <c r="D306" s="239"/>
      <c r="E306" s="239"/>
      <c r="F306" s="239"/>
      <c r="G306" s="239"/>
      <c r="H306" s="239"/>
    </row>
    <row r="307" ht="15.75" customHeight="1">
      <c r="B307" s="239"/>
      <c r="C307" s="239"/>
      <c r="D307" s="239"/>
      <c r="E307" s="239"/>
      <c r="F307" s="239"/>
      <c r="G307" s="239"/>
      <c r="H307" s="239"/>
    </row>
    <row r="308" ht="15.75" customHeight="1">
      <c r="B308" s="239"/>
      <c r="C308" s="239"/>
      <c r="D308" s="239"/>
      <c r="E308" s="239"/>
      <c r="F308" s="239"/>
      <c r="G308" s="239"/>
      <c r="H308" s="239"/>
    </row>
    <row r="309" ht="15.75" customHeight="1">
      <c r="B309" s="239"/>
      <c r="C309" s="239"/>
      <c r="D309" s="239"/>
      <c r="E309" s="239"/>
      <c r="F309" s="239"/>
      <c r="G309" s="239"/>
      <c r="H309" s="239"/>
    </row>
    <row r="310" ht="15.75" customHeight="1">
      <c r="B310" s="239"/>
      <c r="C310" s="239"/>
      <c r="D310" s="239"/>
      <c r="E310" s="239"/>
      <c r="F310" s="239"/>
      <c r="G310" s="239"/>
      <c r="H310" s="239"/>
    </row>
    <row r="311" ht="15.75" customHeight="1">
      <c r="B311" s="239"/>
      <c r="C311" s="239"/>
      <c r="D311" s="239"/>
      <c r="E311" s="239"/>
      <c r="F311" s="239"/>
      <c r="G311" s="239"/>
      <c r="H311" s="239"/>
    </row>
    <row r="312" ht="15.75" customHeight="1">
      <c r="B312" s="239"/>
      <c r="C312" s="239"/>
      <c r="D312" s="239"/>
      <c r="E312" s="239"/>
      <c r="F312" s="239"/>
      <c r="G312" s="239"/>
      <c r="H312" s="239"/>
    </row>
    <row r="313" ht="15.75" customHeight="1">
      <c r="B313" s="239"/>
      <c r="C313" s="239"/>
      <c r="D313" s="239"/>
      <c r="E313" s="239"/>
      <c r="F313" s="239"/>
      <c r="G313" s="239"/>
      <c r="H313" s="239"/>
    </row>
    <row r="314" ht="15.75" customHeight="1">
      <c r="B314" s="239"/>
      <c r="C314" s="239"/>
      <c r="D314" s="239"/>
      <c r="E314" s="239"/>
      <c r="F314" s="239"/>
      <c r="G314" s="239"/>
      <c r="H314" s="239"/>
    </row>
    <row r="315" ht="15.75" customHeight="1">
      <c r="B315" s="239"/>
      <c r="C315" s="239"/>
      <c r="D315" s="239"/>
      <c r="E315" s="239"/>
      <c r="F315" s="239"/>
      <c r="G315" s="239"/>
      <c r="H315" s="239"/>
    </row>
    <row r="316" ht="15.75" customHeight="1">
      <c r="B316" s="239"/>
      <c r="C316" s="239"/>
      <c r="D316" s="239"/>
      <c r="E316" s="239"/>
      <c r="F316" s="239"/>
      <c r="G316" s="239"/>
      <c r="H316" s="239"/>
    </row>
    <row r="317" ht="15.75" customHeight="1">
      <c r="B317" s="239"/>
      <c r="C317" s="239"/>
      <c r="D317" s="239"/>
      <c r="E317" s="239"/>
      <c r="F317" s="239"/>
      <c r="G317" s="239"/>
      <c r="H317" s="239"/>
    </row>
    <row r="318" ht="15.75" customHeight="1">
      <c r="B318" s="239"/>
      <c r="C318" s="239"/>
      <c r="D318" s="239"/>
      <c r="E318" s="239"/>
      <c r="F318" s="239"/>
      <c r="G318" s="239"/>
      <c r="H318" s="239"/>
    </row>
    <row r="319" ht="15.75" customHeight="1">
      <c r="B319" s="239"/>
      <c r="C319" s="239"/>
      <c r="D319" s="239"/>
      <c r="E319" s="239"/>
      <c r="F319" s="239"/>
      <c r="G319" s="239"/>
      <c r="H319" s="239"/>
    </row>
    <row r="320" ht="15.75" customHeight="1">
      <c r="B320" s="239"/>
      <c r="C320" s="239"/>
      <c r="D320" s="239"/>
      <c r="E320" s="239"/>
      <c r="F320" s="239"/>
      <c r="G320" s="239"/>
      <c r="H320" s="239"/>
    </row>
    <row r="321" ht="15.75" customHeight="1">
      <c r="B321" s="239"/>
      <c r="C321" s="239"/>
      <c r="D321" s="239"/>
      <c r="E321" s="239"/>
      <c r="F321" s="239"/>
      <c r="G321" s="239"/>
      <c r="H321" s="239"/>
    </row>
    <row r="322" ht="15.75" customHeight="1">
      <c r="B322" s="239"/>
      <c r="C322" s="239"/>
      <c r="D322" s="239"/>
      <c r="E322" s="239"/>
      <c r="F322" s="239"/>
      <c r="G322" s="239"/>
      <c r="H322" s="239"/>
    </row>
    <row r="323" ht="15.75" customHeight="1">
      <c r="B323" s="239"/>
      <c r="C323" s="239"/>
      <c r="D323" s="239"/>
      <c r="E323" s="239"/>
      <c r="F323" s="239"/>
      <c r="G323" s="239"/>
      <c r="H323" s="239"/>
    </row>
    <row r="324" ht="15.75" customHeight="1">
      <c r="B324" s="239"/>
      <c r="C324" s="239"/>
      <c r="D324" s="239"/>
      <c r="E324" s="239"/>
      <c r="F324" s="239"/>
      <c r="G324" s="239"/>
      <c r="H324" s="239"/>
    </row>
    <row r="325" ht="15.75" customHeight="1">
      <c r="B325" s="239"/>
      <c r="C325" s="239"/>
      <c r="D325" s="239"/>
      <c r="E325" s="239"/>
      <c r="F325" s="239"/>
      <c r="G325" s="239"/>
      <c r="H325" s="239"/>
    </row>
    <row r="326" ht="15.75" customHeight="1">
      <c r="B326" s="239"/>
      <c r="C326" s="239"/>
      <c r="D326" s="239"/>
      <c r="E326" s="239"/>
      <c r="F326" s="239"/>
      <c r="G326" s="239"/>
      <c r="H326" s="239"/>
    </row>
    <row r="327" ht="15.75" customHeight="1">
      <c r="B327" s="239"/>
      <c r="C327" s="239"/>
      <c r="D327" s="239"/>
      <c r="E327" s="239"/>
      <c r="F327" s="239"/>
      <c r="G327" s="239"/>
      <c r="H327" s="239"/>
    </row>
    <row r="328" ht="15.75" customHeight="1">
      <c r="B328" s="239"/>
      <c r="C328" s="239"/>
      <c r="D328" s="239"/>
      <c r="E328" s="239"/>
      <c r="F328" s="239"/>
      <c r="G328" s="239"/>
      <c r="H328" s="239"/>
    </row>
    <row r="329" ht="15.75" customHeight="1">
      <c r="B329" s="239"/>
      <c r="C329" s="239"/>
      <c r="D329" s="239"/>
      <c r="E329" s="239"/>
      <c r="F329" s="239"/>
      <c r="G329" s="239"/>
      <c r="H329" s="239"/>
    </row>
    <row r="330" ht="15.75" customHeight="1">
      <c r="B330" s="239"/>
      <c r="C330" s="239"/>
      <c r="D330" s="239"/>
      <c r="E330" s="239"/>
      <c r="F330" s="239"/>
      <c r="G330" s="239"/>
      <c r="H330" s="239"/>
    </row>
    <row r="331" ht="15.75" customHeight="1">
      <c r="B331" s="239"/>
      <c r="C331" s="239"/>
      <c r="D331" s="239"/>
      <c r="E331" s="239"/>
      <c r="F331" s="239"/>
      <c r="G331" s="239"/>
      <c r="H331" s="239"/>
    </row>
    <row r="332" ht="15.75" customHeight="1">
      <c r="B332" s="239"/>
      <c r="C332" s="239"/>
      <c r="D332" s="239"/>
      <c r="E332" s="239"/>
      <c r="F332" s="239"/>
      <c r="G332" s="239"/>
      <c r="H332" s="239"/>
    </row>
    <row r="333" ht="15.75" customHeight="1">
      <c r="B333" s="239"/>
      <c r="C333" s="239"/>
      <c r="D333" s="239"/>
      <c r="E333" s="239"/>
      <c r="F333" s="239"/>
      <c r="G333" s="239"/>
      <c r="H333" s="239"/>
    </row>
    <row r="334" ht="15.75" customHeight="1">
      <c r="B334" s="239"/>
      <c r="C334" s="239"/>
      <c r="D334" s="239"/>
      <c r="E334" s="239"/>
      <c r="F334" s="239"/>
      <c r="G334" s="239"/>
      <c r="H334" s="239"/>
    </row>
    <row r="335" ht="15.75" customHeight="1">
      <c r="B335" s="239"/>
      <c r="C335" s="239"/>
      <c r="D335" s="239"/>
      <c r="E335" s="239"/>
      <c r="F335" s="239"/>
      <c r="G335" s="239"/>
      <c r="H335" s="239"/>
    </row>
    <row r="336" ht="15.75" customHeight="1">
      <c r="B336" s="239"/>
      <c r="C336" s="239"/>
      <c r="D336" s="239"/>
      <c r="E336" s="239"/>
      <c r="F336" s="239"/>
      <c r="G336" s="239"/>
      <c r="H336" s="239"/>
    </row>
    <row r="337" ht="15.75" customHeight="1">
      <c r="B337" s="239"/>
      <c r="C337" s="239"/>
      <c r="D337" s="239"/>
      <c r="E337" s="239"/>
      <c r="F337" s="239"/>
      <c r="G337" s="239"/>
      <c r="H337" s="239"/>
    </row>
    <row r="338" ht="15.75" customHeight="1">
      <c r="B338" s="239"/>
      <c r="C338" s="239"/>
      <c r="D338" s="239"/>
      <c r="E338" s="239"/>
      <c r="F338" s="239"/>
      <c r="G338" s="239"/>
      <c r="H338" s="239"/>
    </row>
    <row r="339" ht="15.75" customHeight="1">
      <c r="B339" s="239"/>
      <c r="C339" s="239"/>
      <c r="D339" s="239"/>
      <c r="E339" s="239"/>
      <c r="F339" s="239"/>
      <c r="G339" s="239"/>
      <c r="H339" s="239"/>
    </row>
    <row r="340" ht="15.75" customHeight="1">
      <c r="B340" s="239"/>
      <c r="C340" s="239"/>
      <c r="D340" s="239"/>
      <c r="E340" s="239"/>
      <c r="F340" s="239"/>
      <c r="G340" s="239"/>
      <c r="H340" s="239"/>
    </row>
    <row r="341" ht="15.75" customHeight="1">
      <c r="B341" s="239"/>
      <c r="C341" s="239"/>
      <c r="D341" s="239"/>
      <c r="E341" s="239"/>
      <c r="F341" s="239"/>
      <c r="G341" s="239"/>
      <c r="H341" s="239"/>
    </row>
    <row r="342" ht="15.75" customHeight="1">
      <c r="B342" s="239"/>
      <c r="C342" s="239"/>
      <c r="D342" s="239"/>
      <c r="E342" s="239"/>
      <c r="F342" s="239"/>
      <c r="G342" s="239"/>
      <c r="H342" s="239"/>
    </row>
    <row r="343" ht="15.75" customHeight="1">
      <c r="B343" s="239"/>
      <c r="C343" s="239"/>
      <c r="D343" s="239"/>
      <c r="E343" s="239"/>
      <c r="F343" s="239"/>
      <c r="G343" s="239"/>
      <c r="H343" s="239"/>
    </row>
    <row r="344" ht="15.75" customHeight="1">
      <c r="B344" s="239"/>
      <c r="C344" s="239"/>
      <c r="D344" s="239"/>
      <c r="E344" s="239"/>
      <c r="F344" s="239"/>
      <c r="G344" s="239"/>
      <c r="H344" s="239"/>
    </row>
    <row r="345" ht="15.75" customHeight="1">
      <c r="B345" s="239"/>
      <c r="C345" s="239"/>
      <c r="D345" s="239"/>
      <c r="E345" s="239"/>
      <c r="F345" s="239"/>
      <c r="G345" s="239"/>
      <c r="H345" s="239"/>
    </row>
    <row r="346" ht="15.75" customHeight="1">
      <c r="B346" s="239"/>
      <c r="C346" s="239"/>
      <c r="D346" s="239"/>
      <c r="E346" s="239"/>
      <c r="F346" s="239"/>
      <c r="G346" s="239"/>
      <c r="H346" s="239"/>
    </row>
    <row r="347" ht="15.75" customHeight="1">
      <c r="B347" s="239"/>
      <c r="C347" s="239"/>
      <c r="D347" s="239"/>
      <c r="E347" s="239"/>
      <c r="F347" s="239"/>
      <c r="G347" s="239"/>
      <c r="H347" s="239"/>
    </row>
    <row r="348" ht="15.75" customHeight="1">
      <c r="B348" s="239"/>
      <c r="C348" s="239"/>
      <c r="D348" s="239"/>
      <c r="E348" s="239"/>
      <c r="F348" s="239"/>
      <c r="G348" s="239"/>
      <c r="H348" s="239"/>
    </row>
    <row r="349" ht="15.75" customHeight="1">
      <c r="B349" s="239"/>
      <c r="C349" s="239"/>
      <c r="D349" s="239"/>
      <c r="E349" s="239"/>
      <c r="F349" s="239"/>
      <c r="G349" s="239"/>
      <c r="H349" s="239"/>
    </row>
    <row r="350" ht="15.75" customHeight="1">
      <c r="B350" s="239"/>
      <c r="C350" s="239"/>
      <c r="D350" s="239"/>
      <c r="E350" s="239"/>
      <c r="F350" s="239"/>
      <c r="G350" s="239"/>
      <c r="H350" s="239"/>
    </row>
    <row r="351" ht="15.75" customHeight="1">
      <c r="B351" s="239"/>
      <c r="C351" s="239"/>
      <c r="D351" s="239"/>
      <c r="E351" s="239"/>
      <c r="F351" s="239"/>
      <c r="G351" s="239"/>
      <c r="H351" s="239"/>
    </row>
    <row r="352" ht="15.75" customHeight="1">
      <c r="B352" s="239"/>
      <c r="C352" s="239"/>
      <c r="D352" s="239"/>
      <c r="E352" s="239"/>
      <c r="F352" s="239"/>
      <c r="G352" s="239"/>
      <c r="H352" s="239"/>
    </row>
    <row r="353" ht="15.75" customHeight="1">
      <c r="B353" s="239"/>
      <c r="C353" s="239"/>
      <c r="D353" s="239"/>
      <c r="E353" s="239"/>
      <c r="F353" s="239"/>
      <c r="G353" s="239"/>
      <c r="H353" s="239"/>
    </row>
    <row r="354" ht="15.75" customHeight="1">
      <c r="B354" s="239"/>
      <c r="C354" s="239"/>
      <c r="D354" s="239"/>
      <c r="E354" s="239"/>
      <c r="F354" s="239"/>
      <c r="G354" s="239"/>
      <c r="H354" s="239"/>
    </row>
    <row r="355" ht="15.75" customHeight="1">
      <c r="B355" s="239"/>
      <c r="C355" s="239"/>
      <c r="D355" s="239"/>
      <c r="E355" s="239"/>
      <c r="F355" s="239"/>
      <c r="G355" s="239"/>
      <c r="H355" s="239"/>
    </row>
    <row r="356" ht="15.75" customHeight="1">
      <c r="B356" s="239"/>
      <c r="C356" s="239"/>
      <c r="D356" s="239"/>
      <c r="E356" s="239"/>
      <c r="F356" s="239"/>
      <c r="G356" s="239"/>
      <c r="H356" s="239"/>
    </row>
    <row r="357" ht="15.75" customHeight="1">
      <c r="B357" s="239"/>
      <c r="C357" s="239"/>
      <c r="D357" s="239"/>
      <c r="E357" s="239"/>
      <c r="F357" s="239"/>
      <c r="G357" s="239"/>
      <c r="H357" s="239"/>
    </row>
    <row r="358" ht="15.75" customHeight="1">
      <c r="B358" s="239"/>
      <c r="C358" s="239"/>
      <c r="D358" s="239"/>
      <c r="E358" s="239"/>
      <c r="F358" s="239"/>
      <c r="G358" s="239"/>
      <c r="H358" s="239"/>
    </row>
    <row r="359" ht="15.75" customHeight="1">
      <c r="B359" s="239"/>
      <c r="C359" s="239"/>
      <c r="D359" s="239"/>
      <c r="E359" s="239"/>
      <c r="F359" s="239"/>
      <c r="G359" s="239"/>
      <c r="H359" s="239"/>
    </row>
    <row r="360" ht="15.75" customHeight="1">
      <c r="B360" s="239"/>
      <c r="C360" s="239"/>
      <c r="D360" s="239"/>
      <c r="E360" s="239"/>
      <c r="F360" s="239"/>
      <c r="G360" s="239"/>
      <c r="H360" s="239"/>
    </row>
    <row r="361" ht="15.75" customHeight="1">
      <c r="B361" s="239"/>
      <c r="C361" s="239"/>
      <c r="D361" s="239"/>
      <c r="E361" s="239"/>
      <c r="F361" s="239"/>
      <c r="G361" s="239"/>
      <c r="H361" s="239"/>
    </row>
    <row r="362" ht="15.75" customHeight="1">
      <c r="B362" s="239"/>
      <c r="C362" s="239"/>
      <c r="D362" s="239"/>
      <c r="E362" s="239"/>
      <c r="F362" s="239"/>
      <c r="G362" s="239"/>
      <c r="H362" s="239"/>
    </row>
    <row r="363" ht="15.75" customHeight="1">
      <c r="B363" s="239"/>
      <c r="C363" s="239"/>
      <c r="D363" s="239"/>
      <c r="E363" s="239"/>
      <c r="F363" s="239"/>
      <c r="G363" s="239"/>
      <c r="H363" s="239"/>
    </row>
    <row r="364" ht="15.75" customHeight="1">
      <c r="B364" s="239"/>
      <c r="C364" s="239"/>
      <c r="D364" s="239"/>
      <c r="E364" s="239"/>
      <c r="F364" s="239"/>
      <c r="G364" s="239"/>
      <c r="H364" s="239"/>
    </row>
    <row r="365" ht="15.75" customHeight="1">
      <c r="B365" s="239"/>
      <c r="C365" s="239"/>
      <c r="D365" s="239"/>
      <c r="E365" s="239"/>
      <c r="F365" s="239"/>
      <c r="G365" s="239"/>
      <c r="H365" s="239"/>
    </row>
    <row r="366" ht="15.75" customHeight="1">
      <c r="B366" s="239"/>
      <c r="C366" s="239"/>
      <c r="D366" s="239"/>
      <c r="E366" s="239"/>
      <c r="F366" s="239"/>
      <c r="G366" s="239"/>
      <c r="H366" s="239"/>
    </row>
    <row r="367" ht="15.75" customHeight="1">
      <c r="B367" s="239"/>
      <c r="C367" s="239"/>
      <c r="D367" s="239"/>
      <c r="E367" s="239"/>
      <c r="F367" s="239"/>
      <c r="G367" s="239"/>
      <c r="H367" s="239"/>
    </row>
    <row r="368" ht="15.75" customHeight="1">
      <c r="B368" s="239"/>
      <c r="C368" s="239"/>
      <c r="D368" s="239"/>
      <c r="E368" s="239"/>
      <c r="F368" s="239"/>
      <c r="G368" s="239"/>
      <c r="H368" s="239"/>
    </row>
    <row r="369" ht="15.75" customHeight="1">
      <c r="B369" s="239"/>
      <c r="C369" s="239"/>
      <c r="D369" s="239"/>
      <c r="E369" s="239"/>
      <c r="F369" s="239"/>
      <c r="G369" s="239"/>
      <c r="H369" s="239"/>
    </row>
    <row r="370" ht="15.75" customHeight="1">
      <c r="B370" s="239"/>
      <c r="C370" s="239"/>
      <c r="D370" s="239"/>
      <c r="E370" s="239"/>
      <c r="F370" s="239"/>
      <c r="G370" s="239"/>
      <c r="H370" s="239"/>
    </row>
    <row r="371" ht="15.75" customHeight="1">
      <c r="B371" s="239"/>
      <c r="C371" s="239"/>
      <c r="D371" s="239"/>
      <c r="E371" s="239"/>
      <c r="F371" s="239"/>
      <c r="G371" s="239"/>
      <c r="H371" s="239"/>
    </row>
    <row r="372" ht="15.75" customHeight="1">
      <c r="B372" s="239"/>
      <c r="C372" s="239"/>
      <c r="D372" s="239"/>
      <c r="E372" s="239"/>
      <c r="F372" s="239"/>
      <c r="G372" s="239"/>
      <c r="H372" s="239"/>
    </row>
    <row r="373" ht="15.75" customHeight="1">
      <c r="B373" s="239"/>
      <c r="C373" s="239"/>
      <c r="D373" s="239"/>
      <c r="E373" s="239"/>
      <c r="F373" s="239"/>
      <c r="G373" s="239"/>
      <c r="H373" s="239"/>
    </row>
    <row r="374" ht="15.75" customHeight="1">
      <c r="B374" s="239"/>
      <c r="C374" s="239"/>
      <c r="D374" s="239"/>
      <c r="E374" s="239"/>
      <c r="F374" s="239"/>
      <c r="G374" s="239"/>
      <c r="H374" s="239"/>
    </row>
    <row r="375" ht="15.75" customHeight="1">
      <c r="B375" s="239"/>
      <c r="C375" s="239"/>
      <c r="D375" s="239"/>
      <c r="E375" s="239"/>
      <c r="F375" s="239"/>
      <c r="G375" s="239"/>
      <c r="H375" s="239"/>
    </row>
    <row r="376" ht="15.75" customHeight="1">
      <c r="B376" s="239"/>
      <c r="C376" s="239"/>
      <c r="D376" s="239"/>
      <c r="E376" s="239"/>
      <c r="F376" s="239"/>
      <c r="G376" s="239"/>
      <c r="H376" s="239"/>
    </row>
    <row r="377" ht="15.75" customHeight="1">
      <c r="B377" s="239"/>
      <c r="C377" s="239"/>
      <c r="D377" s="239"/>
      <c r="E377" s="239"/>
      <c r="F377" s="239"/>
      <c r="G377" s="239"/>
      <c r="H377" s="239"/>
    </row>
    <row r="378" ht="15.75" customHeight="1">
      <c r="B378" s="239"/>
      <c r="C378" s="239"/>
      <c r="D378" s="239"/>
      <c r="E378" s="239"/>
      <c r="F378" s="239"/>
      <c r="G378" s="239"/>
      <c r="H378" s="239"/>
    </row>
    <row r="379" ht="15.75" customHeight="1">
      <c r="B379" s="239"/>
      <c r="C379" s="239"/>
      <c r="D379" s="239"/>
      <c r="E379" s="239"/>
      <c r="F379" s="239"/>
      <c r="G379" s="239"/>
      <c r="H379" s="239"/>
    </row>
    <row r="380" ht="15.75" customHeight="1">
      <c r="B380" s="239"/>
      <c r="C380" s="239"/>
      <c r="D380" s="239"/>
      <c r="E380" s="239"/>
      <c r="F380" s="239"/>
      <c r="G380" s="239"/>
      <c r="H380" s="239"/>
    </row>
    <row r="381" ht="15.75" customHeight="1">
      <c r="B381" s="239"/>
      <c r="C381" s="239"/>
      <c r="D381" s="239"/>
      <c r="E381" s="239"/>
      <c r="F381" s="239"/>
      <c r="G381" s="239"/>
      <c r="H381" s="239"/>
    </row>
    <row r="382" ht="15.75" customHeight="1">
      <c r="B382" s="239"/>
      <c r="C382" s="239"/>
      <c r="D382" s="239"/>
      <c r="E382" s="239"/>
      <c r="F382" s="239"/>
      <c r="G382" s="239"/>
      <c r="H382" s="239"/>
    </row>
    <row r="383" ht="15.75" customHeight="1">
      <c r="B383" s="239"/>
      <c r="C383" s="239"/>
      <c r="D383" s="239"/>
      <c r="E383" s="239"/>
      <c r="F383" s="239"/>
      <c r="G383" s="239"/>
      <c r="H383" s="239"/>
    </row>
    <row r="384" ht="15.75" customHeight="1">
      <c r="B384" s="239"/>
      <c r="C384" s="239"/>
      <c r="D384" s="239"/>
      <c r="E384" s="239"/>
      <c r="F384" s="239"/>
      <c r="G384" s="239"/>
      <c r="H384" s="239"/>
    </row>
    <row r="385" ht="15.75" customHeight="1">
      <c r="B385" s="239"/>
      <c r="C385" s="239"/>
      <c r="D385" s="239"/>
      <c r="E385" s="239"/>
      <c r="F385" s="239"/>
      <c r="G385" s="239"/>
      <c r="H385" s="239"/>
    </row>
    <row r="386" ht="15.75" customHeight="1">
      <c r="B386" s="239"/>
      <c r="C386" s="239"/>
      <c r="D386" s="239"/>
      <c r="E386" s="239"/>
      <c r="F386" s="239"/>
      <c r="G386" s="239"/>
      <c r="H386" s="239"/>
    </row>
    <row r="387" ht="15.75" customHeight="1">
      <c r="B387" s="239"/>
      <c r="C387" s="239"/>
      <c r="D387" s="239"/>
      <c r="E387" s="239"/>
      <c r="F387" s="239"/>
      <c r="G387" s="239"/>
      <c r="H387" s="239"/>
    </row>
    <row r="388" ht="15.75" customHeight="1">
      <c r="B388" s="239"/>
      <c r="C388" s="239"/>
      <c r="D388" s="239"/>
      <c r="E388" s="239"/>
      <c r="F388" s="239"/>
      <c r="G388" s="239"/>
      <c r="H388" s="239"/>
    </row>
    <row r="389" ht="15.75" customHeight="1">
      <c r="B389" s="239"/>
      <c r="C389" s="239"/>
      <c r="D389" s="239"/>
      <c r="E389" s="239"/>
      <c r="F389" s="239"/>
      <c r="G389" s="239"/>
      <c r="H389" s="239"/>
    </row>
    <row r="390" ht="15.75" customHeight="1">
      <c r="B390" s="239"/>
      <c r="C390" s="239"/>
      <c r="D390" s="239"/>
      <c r="E390" s="239"/>
      <c r="F390" s="239"/>
      <c r="G390" s="239"/>
      <c r="H390" s="239"/>
    </row>
    <row r="391" ht="15.75" customHeight="1">
      <c r="B391" s="239"/>
      <c r="C391" s="239"/>
      <c r="D391" s="239"/>
      <c r="E391" s="239"/>
      <c r="F391" s="239"/>
      <c r="G391" s="239"/>
      <c r="H391" s="239"/>
    </row>
    <row r="392" ht="15.75" customHeight="1">
      <c r="B392" s="239"/>
      <c r="C392" s="239"/>
      <c r="D392" s="239"/>
      <c r="E392" s="239"/>
      <c r="F392" s="239"/>
      <c r="G392" s="239"/>
      <c r="H392" s="239"/>
    </row>
    <row r="393" ht="15.75" customHeight="1">
      <c r="B393" s="239"/>
      <c r="C393" s="239"/>
      <c r="D393" s="239"/>
      <c r="E393" s="239"/>
      <c r="F393" s="239"/>
      <c r="G393" s="239"/>
      <c r="H393" s="239"/>
    </row>
    <row r="394" ht="15.75" customHeight="1">
      <c r="B394" s="239"/>
      <c r="C394" s="239"/>
      <c r="D394" s="239"/>
      <c r="E394" s="239"/>
      <c r="F394" s="239"/>
      <c r="G394" s="239"/>
      <c r="H394" s="239"/>
    </row>
    <row r="395" ht="15.75" customHeight="1">
      <c r="B395" s="239"/>
      <c r="C395" s="239"/>
      <c r="D395" s="239"/>
      <c r="E395" s="239"/>
      <c r="F395" s="239"/>
      <c r="G395" s="239"/>
      <c r="H395" s="239"/>
    </row>
    <row r="396" ht="15.75" customHeight="1">
      <c r="B396" s="239"/>
      <c r="C396" s="239"/>
      <c r="D396" s="239"/>
      <c r="E396" s="239"/>
      <c r="F396" s="239"/>
      <c r="G396" s="239"/>
      <c r="H396" s="239"/>
    </row>
    <row r="397" ht="15.75" customHeight="1">
      <c r="B397" s="239"/>
      <c r="C397" s="239"/>
      <c r="D397" s="239"/>
      <c r="E397" s="239"/>
      <c r="F397" s="239"/>
      <c r="G397" s="239"/>
      <c r="H397" s="239"/>
    </row>
    <row r="398" ht="15.75" customHeight="1">
      <c r="B398" s="239"/>
      <c r="C398" s="239"/>
      <c r="D398" s="239"/>
      <c r="E398" s="239"/>
      <c r="F398" s="239"/>
      <c r="G398" s="239"/>
      <c r="H398" s="239"/>
    </row>
    <row r="399" ht="15.75" customHeight="1">
      <c r="B399" s="239"/>
      <c r="C399" s="239"/>
      <c r="D399" s="239"/>
      <c r="E399" s="239"/>
      <c r="F399" s="239"/>
      <c r="G399" s="239"/>
      <c r="H399" s="239"/>
    </row>
    <row r="400" ht="15.75" customHeight="1">
      <c r="B400" s="239"/>
      <c r="C400" s="239"/>
      <c r="D400" s="239"/>
      <c r="E400" s="239"/>
      <c r="F400" s="239"/>
      <c r="G400" s="239"/>
      <c r="H400" s="239"/>
    </row>
    <row r="401" ht="15.75" customHeight="1">
      <c r="B401" s="239"/>
      <c r="C401" s="239"/>
      <c r="D401" s="239"/>
      <c r="E401" s="239"/>
      <c r="F401" s="239"/>
      <c r="G401" s="239"/>
      <c r="H401" s="239"/>
    </row>
    <row r="402" ht="15.75" customHeight="1">
      <c r="B402" s="239"/>
      <c r="C402" s="239"/>
      <c r="D402" s="239"/>
      <c r="E402" s="239"/>
      <c r="F402" s="239"/>
      <c r="G402" s="239"/>
      <c r="H402" s="239"/>
    </row>
    <row r="403" ht="15.75" customHeight="1">
      <c r="B403" s="239"/>
      <c r="C403" s="239"/>
      <c r="D403" s="239"/>
      <c r="E403" s="239"/>
      <c r="F403" s="239"/>
      <c r="G403" s="239"/>
      <c r="H403" s="239"/>
    </row>
    <row r="404" ht="15.75" customHeight="1">
      <c r="B404" s="239"/>
      <c r="C404" s="239"/>
      <c r="D404" s="239"/>
      <c r="E404" s="239"/>
      <c r="F404" s="239"/>
      <c r="G404" s="239"/>
      <c r="H404" s="239"/>
    </row>
    <row r="405" ht="15.75" customHeight="1">
      <c r="B405" s="239"/>
      <c r="C405" s="239"/>
      <c r="D405" s="239"/>
      <c r="E405" s="239"/>
      <c r="F405" s="239"/>
      <c r="G405" s="239"/>
      <c r="H405" s="239"/>
    </row>
    <row r="406" ht="15.75" customHeight="1">
      <c r="B406" s="239"/>
      <c r="C406" s="239"/>
      <c r="D406" s="239"/>
      <c r="E406" s="239"/>
      <c r="F406" s="239"/>
      <c r="G406" s="239"/>
      <c r="H406" s="239"/>
    </row>
    <row r="407" ht="15.75" customHeight="1">
      <c r="B407" s="239"/>
      <c r="C407" s="239"/>
      <c r="D407" s="239"/>
      <c r="E407" s="239"/>
      <c r="F407" s="239"/>
      <c r="G407" s="239"/>
      <c r="H407" s="239"/>
    </row>
    <row r="408" ht="15.75" customHeight="1">
      <c r="B408" s="239"/>
      <c r="C408" s="239"/>
      <c r="D408" s="239"/>
      <c r="E408" s="239"/>
      <c r="F408" s="239"/>
      <c r="G408" s="239"/>
      <c r="H408" s="239"/>
    </row>
    <row r="409" ht="15.75" customHeight="1">
      <c r="B409" s="239"/>
      <c r="C409" s="239"/>
      <c r="D409" s="239"/>
      <c r="E409" s="239"/>
      <c r="F409" s="239"/>
      <c r="G409" s="239"/>
      <c r="H409" s="239"/>
    </row>
    <row r="410" ht="15.75" customHeight="1">
      <c r="B410" s="239"/>
      <c r="C410" s="239"/>
      <c r="D410" s="239"/>
      <c r="E410" s="239"/>
      <c r="F410" s="239"/>
      <c r="G410" s="239"/>
      <c r="H410" s="239"/>
    </row>
    <row r="411" ht="15.75" customHeight="1">
      <c r="B411" s="239"/>
      <c r="C411" s="239"/>
      <c r="D411" s="239"/>
      <c r="E411" s="239"/>
      <c r="F411" s="239"/>
      <c r="G411" s="239"/>
      <c r="H411" s="239"/>
    </row>
    <row r="412" ht="15.75" customHeight="1">
      <c r="B412" s="239"/>
      <c r="C412" s="239"/>
      <c r="D412" s="239"/>
      <c r="E412" s="239"/>
      <c r="F412" s="239"/>
      <c r="G412" s="239"/>
      <c r="H412" s="239"/>
    </row>
    <row r="413" ht="15.75" customHeight="1">
      <c r="B413" s="239"/>
      <c r="C413" s="239"/>
      <c r="D413" s="239"/>
      <c r="E413" s="239"/>
      <c r="F413" s="239"/>
      <c r="G413" s="239"/>
      <c r="H413" s="239"/>
    </row>
    <row r="414" ht="15.75" customHeight="1">
      <c r="B414" s="239"/>
      <c r="C414" s="239"/>
      <c r="D414" s="239"/>
      <c r="E414" s="239"/>
      <c r="F414" s="239"/>
      <c r="G414" s="239"/>
      <c r="H414" s="239"/>
    </row>
    <row r="415" ht="15.75" customHeight="1">
      <c r="B415" s="239"/>
      <c r="C415" s="239"/>
      <c r="D415" s="239"/>
      <c r="E415" s="239"/>
      <c r="F415" s="239"/>
      <c r="G415" s="239"/>
      <c r="H415" s="239"/>
    </row>
    <row r="416" ht="15.75" customHeight="1">
      <c r="B416" s="239"/>
      <c r="C416" s="239"/>
      <c r="D416" s="239"/>
      <c r="E416" s="239"/>
      <c r="F416" s="239"/>
      <c r="G416" s="239"/>
      <c r="H416" s="239"/>
    </row>
    <row r="417" ht="15.75" customHeight="1">
      <c r="B417" s="239"/>
      <c r="C417" s="239"/>
      <c r="D417" s="239"/>
      <c r="E417" s="239"/>
      <c r="F417" s="239"/>
      <c r="G417" s="239"/>
      <c r="H417" s="239"/>
    </row>
    <row r="418" ht="15.75" customHeight="1">
      <c r="B418" s="239"/>
      <c r="C418" s="239"/>
      <c r="D418" s="239"/>
      <c r="E418" s="239"/>
      <c r="F418" s="239"/>
      <c r="G418" s="239"/>
      <c r="H418" s="239"/>
    </row>
    <row r="419" ht="15.75" customHeight="1">
      <c r="B419" s="239"/>
      <c r="C419" s="239"/>
      <c r="D419" s="239"/>
      <c r="E419" s="239"/>
      <c r="F419" s="239"/>
      <c r="G419" s="239"/>
      <c r="H419" s="239"/>
    </row>
    <row r="420" ht="15.75" customHeight="1">
      <c r="B420" s="239"/>
      <c r="C420" s="239"/>
      <c r="D420" s="239"/>
      <c r="E420" s="239"/>
      <c r="F420" s="239"/>
      <c r="G420" s="239"/>
      <c r="H420" s="239"/>
    </row>
    <row r="421" ht="15.75" customHeight="1">
      <c r="B421" s="239"/>
      <c r="C421" s="239"/>
      <c r="D421" s="239"/>
      <c r="E421" s="239"/>
      <c r="F421" s="239"/>
      <c r="G421" s="239"/>
      <c r="H421" s="239"/>
    </row>
    <row r="422" ht="15.75" customHeight="1">
      <c r="B422" s="239"/>
      <c r="C422" s="239"/>
      <c r="D422" s="239"/>
      <c r="E422" s="239"/>
      <c r="F422" s="239"/>
      <c r="G422" s="239"/>
      <c r="H422" s="239"/>
    </row>
    <row r="423" ht="15.75" customHeight="1">
      <c r="B423" s="239"/>
      <c r="C423" s="239"/>
      <c r="D423" s="239"/>
      <c r="E423" s="239"/>
      <c r="F423" s="239"/>
      <c r="G423" s="239"/>
      <c r="H423" s="239"/>
    </row>
    <row r="424" ht="15.75" customHeight="1">
      <c r="B424" s="239"/>
      <c r="C424" s="239"/>
      <c r="D424" s="239"/>
      <c r="E424" s="239"/>
      <c r="F424" s="239"/>
      <c r="G424" s="239"/>
      <c r="H424" s="239"/>
    </row>
    <row r="425" ht="15.75" customHeight="1">
      <c r="B425" s="239"/>
      <c r="C425" s="239"/>
      <c r="D425" s="239"/>
      <c r="E425" s="239"/>
      <c r="F425" s="239"/>
      <c r="G425" s="239"/>
      <c r="H425" s="239"/>
    </row>
    <row r="426" ht="15.75" customHeight="1">
      <c r="B426" s="239"/>
      <c r="C426" s="239"/>
      <c r="D426" s="239"/>
      <c r="E426" s="239"/>
      <c r="F426" s="239"/>
      <c r="G426" s="239"/>
      <c r="H426" s="239"/>
    </row>
    <row r="427" ht="15.75" customHeight="1">
      <c r="B427" s="239"/>
      <c r="C427" s="239"/>
      <c r="D427" s="239"/>
      <c r="E427" s="239"/>
      <c r="F427" s="239"/>
      <c r="G427" s="239"/>
      <c r="H427" s="239"/>
    </row>
    <row r="428" ht="15.75" customHeight="1">
      <c r="B428" s="239"/>
      <c r="C428" s="239"/>
      <c r="D428" s="239"/>
      <c r="E428" s="239"/>
      <c r="F428" s="239"/>
      <c r="G428" s="239"/>
      <c r="H428" s="239"/>
    </row>
    <row r="429" ht="15.75" customHeight="1">
      <c r="B429" s="239"/>
      <c r="C429" s="239"/>
      <c r="D429" s="239"/>
      <c r="E429" s="239"/>
      <c r="F429" s="239"/>
      <c r="G429" s="239"/>
      <c r="H429" s="239"/>
    </row>
    <row r="430" ht="15.75" customHeight="1">
      <c r="B430" s="239"/>
      <c r="C430" s="239"/>
      <c r="D430" s="239"/>
      <c r="E430" s="239"/>
      <c r="F430" s="239"/>
      <c r="G430" s="239"/>
      <c r="H430" s="239"/>
    </row>
    <row r="431" ht="15.75" customHeight="1">
      <c r="B431" s="239"/>
      <c r="C431" s="239"/>
      <c r="D431" s="239"/>
      <c r="E431" s="239"/>
      <c r="F431" s="239"/>
      <c r="G431" s="239"/>
      <c r="H431" s="239"/>
    </row>
    <row r="432" ht="15.75" customHeight="1">
      <c r="B432" s="239"/>
      <c r="C432" s="239"/>
      <c r="D432" s="239"/>
      <c r="E432" s="239"/>
      <c r="F432" s="239"/>
      <c r="G432" s="239"/>
      <c r="H432" s="239"/>
    </row>
    <row r="433" ht="15.75" customHeight="1">
      <c r="B433" s="239"/>
      <c r="C433" s="239"/>
      <c r="D433" s="239"/>
      <c r="E433" s="239"/>
      <c r="F433" s="239"/>
      <c r="G433" s="239"/>
      <c r="H433" s="239"/>
    </row>
    <row r="434" ht="15.75" customHeight="1">
      <c r="B434" s="239"/>
      <c r="C434" s="239"/>
      <c r="D434" s="239"/>
      <c r="E434" s="239"/>
      <c r="F434" s="239"/>
      <c r="G434" s="239"/>
      <c r="H434" s="239"/>
    </row>
    <row r="435" ht="15.75" customHeight="1">
      <c r="B435" s="239"/>
      <c r="C435" s="239"/>
      <c r="D435" s="239"/>
      <c r="E435" s="239"/>
      <c r="F435" s="239"/>
      <c r="G435" s="239"/>
      <c r="H435" s="239"/>
    </row>
    <row r="436" ht="15.75" customHeight="1">
      <c r="B436" s="239"/>
      <c r="C436" s="239"/>
      <c r="D436" s="239"/>
      <c r="E436" s="239"/>
      <c r="F436" s="239"/>
      <c r="G436" s="239"/>
      <c r="H436" s="239"/>
    </row>
    <row r="437" ht="15.75" customHeight="1">
      <c r="B437" s="239"/>
      <c r="C437" s="239"/>
      <c r="D437" s="239"/>
      <c r="E437" s="239"/>
      <c r="F437" s="239"/>
      <c r="G437" s="239"/>
      <c r="H437" s="239"/>
    </row>
    <row r="438" ht="15.75" customHeight="1">
      <c r="B438" s="239"/>
      <c r="C438" s="239"/>
      <c r="D438" s="239"/>
      <c r="E438" s="239"/>
      <c r="F438" s="239"/>
      <c r="G438" s="239"/>
      <c r="H438" s="239"/>
    </row>
    <row r="439" ht="15.75" customHeight="1">
      <c r="B439" s="239"/>
      <c r="C439" s="239"/>
      <c r="D439" s="239"/>
      <c r="E439" s="239"/>
      <c r="F439" s="239"/>
      <c r="G439" s="239"/>
      <c r="H439" s="239"/>
    </row>
    <row r="440" ht="15.75" customHeight="1">
      <c r="B440" s="239"/>
      <c r="C440" s="239"/>
      <c r="D440" s="239"/>
      <c r="E440" s="239"/>
      <c r="F440" s="239"/>
      <c r="G440" s="239"/>
      <c r="H440" s="239"/>
    </row>
    <row r="441" ht="15.75" customHeight="1">
      <c r="B441" s="239"/>
      <c r="C441" s="239"/>
      <c r="D441" s="239"/>
      <c r="E441" s="239"/>
      <c r="F441" s="239"/>
      <c r="G441" s="239"/>
      <c r="H441" s="239"/>
    </row>
    <row r="442" ht="15.75" customHeight="1">
      <c r="B442" s="239"/>
      <c r="C442" s="239"/>
      <c r="D442" s="239"/>
      <c r="E442" s="239"/>
      <c r="F442" s="239"/>
      <c r="G442" s="239"/>
      <c r="H442" s="239"/>
    </row>
    <row r="443" ht="15.75" customHeight="1">
      <c r="B443" s="239"/>
      <c r="C443" s="239"/>
      <c r="D443" s="239"/>
      <c r="E443" s="239"/>
      <c r="F443" s="239"/>
      <c r="G443" s="239"/>
      <c r="H443" s="239"/>
    </row>
    <row r="444" ht="15.75" customHeight="1">
      <c r="B444" s="239"/>
      <c r="C444" s="239"/>
      <c r="D444" s="239"/>
      <c r="E444" s="239"/>
      <c r="F444" s="239"/>
      <c r="G444" s="239"/>
      <c r="H444" s="239"/>
    </row>
    <row r="445" ht="15.75" customHeight="1">
      <c r="B445" s="239"/>
      <c r="C445" s="239"/>
      <c r="D445" s="239"/>
      <c r="E445" s="239"/>
      <c r="F445" s="239"/>
      <c r="G445" s="239"/>
      <c r="H445" s="239"/>
    </row>
    <row r="446" ht="15.75" customHeight="1">
      <c r="B446" s="239"/>
      <c r="C446" s="239"/>
      <c r="D446" s="239"/>
      <c r="E446" s="239"/>
      <c r="F446" s="239"/>
      <c r="G446" s="239"/>
      <c r="H446" s="239"/>
    </row>
    <row r="447" ht="15.75" customHeight="1">
      <c r="B447" s="239"/>
      <c r="C447" s="239"/>
      <c r="D447" s="239"/>
      <c r="E447" s="239"/>
      <c r="F447" s="239"/>
      <c r="G447" s="239"/>
      <c r="H447" s="239"/>
    </row>
    <row r="448" ht="15.75" customHeight="1">
      <c r="B448" s="239"/>
      <c r="C448" s="239"/>
      <c r="D448" s="239"/>
      <c r="E448" s="239"/>
      <c r="F448" s="239"/>
      <c r="G448" s="239"/>
      <c r="H448" s="239"/>
    </row>
    <row r="449" ht="15.75" customHeight="1">
      <c r="B449" s="239"/>
      <c r="C449" s="239"/>
      <c r="D449" s="239"/>
      <c r="E449" s="239"/>
      <c r="F449" s="239"/>
      <c r="G449" s="239"/>
      <c r="H449" s="239"/>
    </row>
    <row r="450" ht="15.75" customHeight="1">
      <c r="B450" s="239"/>
      <c r="C450" s="239"/>
      <c r="D450" s="239"/>
      <c r="E450" s="239"/>
      <c r="F450" s="239"/>
      <c r="G450" s="239"/>
      <c r="H450" s="239"/>
    </row>
    <row r="451" ht="15.75" customHeight="1">
      <c r="B451" s="239"/>
      <c r="C451" s="239"/>
      <c r="D451" s="239"/>
      <c r="E451" s="239"/>
      <c r="F451" s="239"/>
      <c r="G451" s="239"/>
      <c r="H451" s="239"/>
    </row>
    <row r="452" ht="15.75" customHeight="1">
      <c r="B452" s="239"/>
      <c r="C452" s="239"/>
      <c r="D452" s="239"/>
      <c r="E452" s="239"/>
      <c r="F452" s="239"/>
      <c r="G452" s="239"/>
      <c r="H452" s="239"/>
    </row>
    <row r="453" ht="15.75" customHeight="1">
      <c r="B453" s="239"/>
      <c r="C453" s="239"/>
      <c r="D453" s="239"/>
      <c r="E453" s="239"/>
      <c r="F453" s="239"/>
      <c r="G453" s="239"/>
      <c r="H453" s="239"/>
    </row>
    <row r="454" ht="15.75" customHeight="1">
      <c r="B454" s="239"/>
      <c r="C454" s="239"/>
      <c r="D454" s="239"/>
      <c r="E454" s="239"/>
      <c r="F454" s="239"/>
      <c r="G454" s="239"/>
      <c r="H454" s="239"/>
    </row>
    <row r="455" ht="15.75" customHeight="1">
      <c r="B455" s="239"/>
      <c r="C455" s="239"/>
      <c r="D455" s="239"/>
      <c r="E455" s="239"/>
      <c r="F455" s="239"/>
      <c r="G455" s="239"/>
      <c r="H455" s="239"/>
    </row>
    <row r="456" ht="15.75" customHeight="1">
      <c r="B456" s="239"/>
      <c r="C456" s="239"/>
      <c r="D456" s="239"/>
      <c r="E456" s="239"/>
      <c r="F456" s="239"/>
      <c r="G456" s="239"/>
      <c r="H456" s="239"/>
    </row>
    <row r="457" ht="15.75" customHeight="1">
      <c r="B457" s="239"/>
      <c r="C457" s="239"/>
      <c r="D457" s="239"/>
      <c r="E457" s="239"/>
      <c r="F457" s="239"/>
      <c r="G457" s="239"/>
      <c r="H457" s="239"/>
    </row>
    <row r="458" ht="15.75" customHeight="1">
      <c r="B458" s="239"/>
      <c r="C458" s="239"/>
      <c r="D458" s="239"/>
      <c r="E458" s="239"/>
      <c r="F458" s="239"/>
      <c r="G458" s="239"/>
      <c r="H458" s="239"/>
    </row>
    <row r="459" ht="15.75" customHeight="1">
      <c r="B459" s="239"/>
      <c r="C459" s="239"/>
      <c r="D459" s="239"/>
      <c r="E459" s="239"/>
      <c r="F459" s="239"/>
      <c r="G459" s="239"/>
      <c r="H459" s="239"/>
    </row>
    <row r="460" ht="15.75" customHeight="1">
      <c r="B460" s="239"/>
      <c r="C460" s="239"/>
      <c r="D460" s="239"/>
      <c r="E460" s="239"/>
      <c r="F460" s="239"/>
      <c r="G460" s="239"/>
      <c r="H460" s="239"/>
    </row>
    <row r="461" ht="15.75" customHeight="1">
      <c r="B461" s="239"/>
      <c r="C461" s="239"/>
      <c r="D461" s="239"/>
      <c r="E461" s="239"/>
      <c r="F461" s="239"/>
      <c r="G461" s="239"/>
      <c r="H461" s="239"/>
    </row>
    <row r="462" ht="15.75" customHeight="1">
      <c r="B462" s="239"/>
      <c r="C462" s="239"/>
      <c r="D462" s="239"/>
      <c r="E462" s="239"/>
      <c r="F462" s="239"/>
      <c r="G462" s="239"/>
      <c r="H462" s="239"/>
    </row>
    <row r="463" ht="15.75" customHeight="1">
      <c r="B463" s="239"/>
      <c r="C463" s="239"/>
      <c r="D463" s="239"/>
      <c r="E463" s="239"/>
      <c r="F463" s="239"/>
      <c r="G463" s="239"/>
      <c r="H463" s="239"/>
    </row>
    <row r="464" ht="15.75" customHeight="1">
      <c r="B464" s="239"/>
      <c r="C464" s="239"/>
      <c r="D464" s="239"/>
      <c r="E464" s="239"/>
      <c r="F464" s="239"/>
      <c r="G464" s="239"/>
      <c r="H464" s="239"/>
    </row>
    <row r="465" ht="15.75" customHeight="1">
      <c r="B465" s="239"/>
      <c r="C465" s="239"/>
      <c r="D465" s="239"/>
      <c r="E465" s="239"/>
      <c r="F465" s="239"/>
      <c r="G465" s="239"/>
      <c r="H465" s="239"/>
    </row>
    <row r="466" ht="15.75" customHeight="1">
      <c r="B466" s="239"/>
      <c r="C466" s="239"/>
      <c r="D466" s="239"/>
      <c r="E466" s="239"/>
      <c r="F466" s="239"/>
      <c r="G466" s="239"/>
      <c r="H466" s="239"/>
    </row>
    <row r="467" ht="15.75" customHeight="1">
      <c r="B467" s="239"/>
      <c r="C467" s="239"/>
      <c r="D467" s="239"/>
      <c r="E467" s="239"/>
      <c r="F467" s="239"/>
      <c r="G467" s="239"/>
      <c r="H467" s="239"/>
    </row>
    <row r="468" ht="15.75" customHeight="1">
      <c r="B468" s="239"/>
      <c r="C468" s="239"/>
      <c r="D468" s="239"/>
      <c r="E468" s="239"/>
      <c r="F468" s="239"/>
      <c r="G468" s="239"/>
      <c r="H468" s="239"/>
    </row>
    <row r="469" ht="15.75" customHeight="1">
      <c r="B469" s="239"/>
      <c r="C469" s="239"/>
      <c r="D469" s="239"/>
      <c r="E469" s="239"/>
      <c r="F469" s="239"/>
      <c r="G469" s="239"/>
      <c r="H469" s="239"/>
    </row>
    <row r="470" ht="15.75" customHeight="1">
      <c r="B470" s="239"/>
      <c r="C470" s="239"/>
      <c r="D470" s="239"/>
      <c r="E470" s="239"/>
      <c r="F470" s="239"/>
      <c r="G470" s="239"/>
      <c r="H470" s="239"/>
    </row>
    <row r="471" ht="15.75" customHeight="1">
      <c r="B471" s="239"/>
      <c r="C471" s="239"/>
      <c r="D471" s="239"/>
      <c r="E471" s="239"/>
      <c r="F471" s="239"/>
      <c r="G471" s="239"/>
      <c r="H471" s="239"/>
    </row>
    <row r="472" ht="15.75" customHeight="1">
      <c r="B472" s="239"/>
      <c r="C472" s="239"/>
      <c r="D472" s="239"/>
      <c r="E472" s="239"/>
      <c r="F472" s="239"/>
      <c r="G472" s="239"/>
      <c r="H472" s="239"/>
    </row>
    <row r="473" ht="15.75" customHeight="1">
      <c r="B473" s="239"/>
      <c r="C473" s="239"/>
      <c r="D473" s="239"/>
      <c r="E473" s="239"/>
      <c r="F473" s="239"/>
      <c r="G473" s="239"/>
      <c r="H473" s="239"/>
    </row>
    <row r="474" ht="15.75" customHeight="1">
      <c r="B474" s="239"/>
      <c r="C474" s="239"/>
      <c r="D474" s="239"/>
      <c r="E474" s="239"/>
      <c r="F474" s="239"/>
      <c r="G474" s="239"/>
      <c r="H474" s="239"/>
    </row>
    <row r="475" ht="15.75" customHeight="1">
      <c r="B475" s="239"/>
      <c r="C475" s="239"/>
      <c r="D475" s="239"/>
      <c r="E475" s="239"/>
      <c r="F475" s="239"/>
      <c r="G475" s="239"/>
      <c r="H475" s="239"/>
    </row>
    <row r="476" ht="15.75" customHeight="1">
      <c r="B476" s="239"/>
      <c r="C476" s="239"/>
      <c r="D476" s="239"/>
      <c r="E476" s="239"/>
      <c r="F476" s="239"/>
      <c r="G476" s="239"/>
      <c r="H476" s="239"/>
    </row>
    <row r="477" ht="15.75" customHeight="1">
      <c r="B477" s="239"/>
      <c r="C477" s="239"/>
      <c r="D477" s="239"/>
      <c r="E477" s="239"/>
      <c r="F477" s="239"/>
      <c r="G477" s="239"/>
      <c r="H477" s="239"/>
    </row>
    <row r="478" ht="15.75" customHeight="1">
      <c r="B478" s="239"/>
      <c r="C478" s="239"/>
      <c r="D478" s="239"/>
      <c r="E478" s="239"/>
      <c r="F478" s="239"/>
      <c r="G478" s="239"/>
      <c r="H478" s="239"/>
    </row>
    <row r="479" ht="15.75" customHeight="1">
      <c r="B479" s="239"/>
      <c r="C479" s="239"/>
      <c r="D479" s="239"/>
      <c r="E479" s="239"/>
      <c r="F479" s="239"/>
      <c r="G479" s="239"/>
      <c r="H479" s="239"/>
    </row>
    <row r="480" ht="15.75" customHeight="1">
      <c r="B480" s="239"/>
      <c r="C480" s="239"/>
      <c r="D480" s="239"/>
      <c r="E480" s="239"/>
      <c r="F480" s="239"/>
      <c r="G480" s="239"/>
      <c r="H480" s="239"/>
    </row>
    <row r="481" ht="15.75" customHeight="1">
      <c r="B481" s="239"/>
      <c r="C481" s="239"/>
      <c r="D481" s="239"/>
      <c r="E481" s="239"/>
      <c r="F481" s="239"/>
      <c r="G481" s="239"/>
      <c r="H481" s="239"/>
    </row>
    <row r="482" ht="15.75" customHeight="1">
      <c r="B482" s="239"/>
      <c r="C482" s="239"/>
      <c r="D482" s="239"/>
      <c r="E482" s="239"/>
      <c r="F482" s="239"/>
      <c r="G482" s="239"/>
      <c r="H482" s="239"/>
    </row>
    <row r="483" ht="15.75" customHeight="1">
      <c r="B483" s="239"/>
      <c r="C483" s="239"/>
      <c r="D483" s="239"/>
      <c r="E483" s="239"/>
      <c r="F483" s="239"/>
      <c r="G483" s="239"/>
      <c r="H483" s="239"/>
    </row>
    <row r="484" ht="15.75" customHeight="1">
      <c r="B484" s="239"/>
      <c r="C484" s="239"/>
      <c r="D484" s="239"/>
      <c r="E484" s="239"/>
      <c r="F484" s="239"/>
      <c r="G484" s="239"/>
      <c r="H484" s="239"/>
    </row>
    <row r="485" ht="15.75" customHeight="1">
      <c r="B485" s="239"/>
      <c r="C485" s="239"/>
      <c r="D485" s="239"/>
      <c r="E485" s="239"/>
      <c r="F485" s="239"/>
      <c r="G485" s="239"/>
      <c r="H485" s="239"/>
    </row>
    <row r="486" ht="15.75" customHeight="1">
      <c r="B486" s="239"/>
      <c r="C486" s="239"/>
      <c r="D486" s="239"/>
      <c r="E486" s="239"/>
      <c r="F486" s="239"/>
      <c r="G486" s="239"/>
      <c r="H486" s="239"/>
    </row>
    <row r="487" ht="15.75" customHeight="1">
      <c r="B487" s="239"/>
      <c r="C487" s="239"/>
      <c r="D487" s="239"/>
      <c r="E487" s="239"/>
      <c r="F487" s="239"/>
      <c r="G487" s="239"/>
      <c r="H487" s="239"/>
    </row>
    <row r="488" ht="15.75" customHeight="1">
      <c r="B488" s="239"/>
      <c r="C488" s="239"/>
      <c r="D488" s="239"/>
      <c r="E488" s="239"/>
      <c r="F488" s="239"/>
      <c r="G488" s="239"/>
      <c r="H488" s="239"/>
    </row>
    <row r="489" ht="15.75" customHeight="1">
      <c r="B489" s="239"/>
      <c r="C489" s="239"/>
      <c r="D489" s="239"/>
      <c r="E489" s="239"/>
      <c r="F489" s="239"/>
      <c r="G489" s="239"/>
      <c r="H489" s="239"/>
    </row>
    <row r="490" ht="15.75" customHeight="1">
      <c r="B490" s="239"/>
      <c r="C490" s="239"/>
      <c r="D490" s="239"/>
      <c r="E490" s="239"/>
      <c r="F490" s="239"/>
      <c r="G490" s="239"/>
      <c r="H490" s="239"/>
    </row>
    <row r="491" ht="15.75" customHeight="1">
      <c r="B491" s="239"/>
      <c r="C491" s="239"/>
      <c r="D491" s="239"/>
      <c r="E491" s="239"/>
      <c r="F491" s="239"/>
      <c r="G491" s="239"/>
      <c r="H491" s="239"/>
    </row>
    <row r="492" ht="15.75" customHeight="1">
      <c r="B492" s="239"/>
      <c r="C492" s="239"/>
      <c r="D492" s="239"/>
      <c r="E492" s="239"/>
      <c r="F492" s="239"/>
      <c r="G492" s="239"/>
      <c r="H492" s="239"/>
    </row>
    <row r="493" ht="15.75" customHeight="1">
      <c r="B493" s="239"/>
      <c r="C493" s="239"/>
      <c r="D493" s="239"/>
      <c r="E493" s="239"/>
      <c r="F493" s="239"/>
      <c r="G493" s="239"/>
      <c r="H493" s="239"/>
    </row>
    <row r="494" ht="15.75" customHeight="1">
      <c r="B494" s="239"/>
      <c r="C494" s="239"/>
      <c r="D494" s="239"/>
      <c r="E494" s="239"/>
      <c r="F494" s="239"/>
      <c r="G494" s="239"/>
      <c r="H494" s="239"/>
    </row>
    <row r="495" ht="15.75" customHeight="1">
      <c r="B495" s="239"/>
      <c r="C495" s="239"/>
      <c r="D495" s="239"/>
      <c r="E495" s="239"/>
      <c r="F495" s="239"/>
      <c r="G495" s="239"/>
      <c r="H495" s="239"/>
    </row>
    <row r="496" ht="15.75" customHeight="1">
      <c r="B496" s="239"/>
      <c r="C496" s="239"/>
      <c r="D496" s="239"/>
      <c r="E496" s="239"/>
      <c r="F496" s="239"/>
      <c r="G496" s="239"/>
      <c r="H496" s="239"/>
    </row>
    <row r="497" ht="15.75" customHeight="1">
      <c r="B497" s="239"/>
      <c r="C497" s="239"/>
      <c r="D497" s="239"/>
      <c r="E497" s="239"/>
      <c r="F497" s="239"/>
      <c r="G497" s="239"/>
      <c r="H497" s="239"/>
    </row>
    <row r="498" ht="15.75" customHeight="1">
      <c r="B498" s="239"/>
      <c r="C498" s="239"/>
      <c r="D498" s="239"/>
      <c r="E498" s="239"/>
      <c r="F498" s="239"/>
      <c r="G498" s="239"/>
      <c r="H498" s="239"/>
    </row>
    <row r="499" ht="15.75" customHeight="1">
      <c r="B499" s="239"/>
      <c r="C499" s="239"/>
      <c r="D499" s="239"/>
      <c r="E499" s="239"/>
      <c r="F499" s="239"/>
      <c r="G499" s="239"/>
      <c r="H499" s="239"/>
    </row>
    <row r="500" ht="15.75" customHeight="1">
      <c r="B500" s="239"/>
      <c r="C500" s="239"/>
      <c r="D500" s="239"/>
      <c r="E500" s="239"/>
      <c r="F500" s="239"/>
      <c r="G500" s="239"/>
      <c r="H500" s="239"/>
    </row>
    <row r="501" ht="15.75" customHeight="1">
      <c r="B501" s="239"/>
      <c r="C501" s="239"/>
      <c r="D501" s="239"/>
      <c r="E501" s="239"/>
      <c r="F501" s="239"/>
      <c r="G501" s="239"/>
      <c r="H501" s="239"/>
    </row>
    <row r="502" ht="15.75" customHeight="1">
      <c r="B502" s="239"/>
      <c r="C502" s="239"/>
      <c r="D502" s="239"/>
      <c r="E502" s="239"/>
      <c r="F502" s="239"/>
      <c r="G502" s="239"/>
      <c r="H502" s="239"/>
    </row>
    <row r="503" ht="15.75" customHeight="1">
      <c r="B503" s="239"/>
      <c r="C503" s="239"/>
      <c r="D503" s="239"/>
      <c r="E503" s="239"/>
      <c r="F503" s="239"/>
      <c r="G503" s="239"/>
      <c r="H503" s="239"/>
    </row>
    <row r="504" ht="15.75" customHeight="1">
      <c r="B504" s="239"/>
      <c r="C504" s="239"/>
      <c r="D504" s="239"/>
      <c r="E504" s="239"/>
      <c r="F504" s="239"/>
      <c r="G504" s="239"/>
      <c r="H504" s="239"/>
    </row>
    <row r="505" ht="15.75" customHeight="1">
      <c r="B505" s="239"/>
      <c r="C505" s="239"/>
      <c r="D505" s="239"/>
      <c r="E505" s="239"/>
      <c r="F505" s="239"/>
      <c r="G505" s="239"/>
      <c r="H505" s="239"/>
    </row>
    <row r="506" ht="15.75" customHeight="1">
      <c r="B506" s="239"/>
      <c r="C506" s="239"/>
      <c r="D506" s="239"/>
      <c r="E506" s="239"/>
      <c r="F506" s="239"/>
      <c r="G506" s="239"/>
      <c r="H506" s="239"/>
    </row>
    <row r="507" ht="15.75" customHeight="1">
      <c r="B507" s="239"/>
      <c r="C507" s="239"/>
      <c r="D507" s="239"/>
      <c r="E507" s="239"/>
      <c r="F507" s="239"/>
      <c r="G507" s="239"/>
      <c r="H507" s="239"/>
    </row>
    <row r="508" ht="15.75" customHeight="1">
      <c r="B508" s="239"/>
      <c r="C508" s="239"/>
      <c r="D508" s="239"/>
      <c r="E508" s="239"/>
      <c r="F508" s="239"/>
      <c r="G508" s="239"/>
      <c r="H508" s="239"/>
    </row>
    <row r="509" ht="15.75" customHeight="1">
      <c r="B509" s="239"/>
      <c r="C509" s="239"/>
      <c r="D509" s="239"/>
      <c r="E509" s="239"/>
      <c r="F509" s="239"/>
      <c r="G509" s="239"/>
      <c r="H509" s="239"/>
    </row>
    <row r="510" ht="15.75" customHeight="1">
      <c r="B510" s="239"/>
      <c r="C510" s="239"/>
      <c r="D510" s="239"/>
      <c r="E510" s="239"/>
      <c r="F510" s="239"/>
      <c r="G510" s="239"/>
      <c r="H510" s="239"/>
    </row>
    <row r="511" ht="15.75" customHeight="1">
      <c r="B511" s="239"/>
      <c r="C511" s="239"/>
      <c r="D511" s="239"/>
      <c r="E511" s="239"/>
      <c r="F511" s="239"/>
      <c r="G511" s="239"/>
      <c r="H511" s="239"/>
    </row>
    <row r="512" ht="15.75" customHeight="1">
      <c r="B512" s="239"/>
      <c r="C512" s="239"/>
      <c r="D512" s="239"/>
      <c r="E512" s="239"/>
      <c r="F512" s="239"/>
      <c r="G512" s="239"/>
      <c r="H512" s="239"/>
    </row>
    <row r="513" ht="15.75" customHeight="1">
      <c r="B513" s="239"/>
      <c r="C513" s="239"/>
      <c r="D513" s="239"/>
      <c r="E513" s="239"/>
      <c r="F513" s="239"/>
      <c r="G513" s="239"/>
      <c r="H513" s="239"/>
    </row>
    <row r="514" ht="15.75" customHeight="1">
      <c r="B514" s="239"/>
      <c r="C514" s="239"/>
      <c r="D514" s="239"/>
      <c r="E514" s="239"/>
      <c r="F514" s="239"/>
      <c r="G514" s="239"/>
      <c r="H514" s="239"/>
    </row>
    <row r="515" ht="15.75" customHeight="1">
      <c r="B515" s="239"/>
      <c r="C515" s="239"/>
      <c r="D515" s="239"/>
      <c r="E515" s="239"/>
      <c r="F515" s="239"/>
      <c r="G515" s="239"/>
      <c r="H515" s="239"/>
    </row>
    <row r="516" ht="15.75" customHeight="1">
      <c r="B516" s="239"/>
      <c r="C516" s="239"/>
      <c r="D516" s="239"/>
      <c r="E516" s="239"/>
      <c r="F516" s="239"/>
      <c r="G516" s="239"/>
      <c r="H516" s="239"/>
    </row>
    <row r="517" ht="15.75" customHeight="1">
      <c r="B517" s="239"/>
      <c r="C517" s="239"/>
      <c r="D517" s="239"/>
      <c r="E517" s="239"/>
      <c r="F517" s="239"/>
      <c r="G517" s="239"/>
      <c r="H517" s="239"/>
    </row>
    <row r="518" ht="15.75" customHeight="1">
      <c r="B518" s="239"/>
      <c r="C518" s="239"/>
      <c r="D518" s="239"/>
      <c r="E518" s="239"/>
      <c r="F518" s="239"/>
      <c r="G518" s="239"/>
      <c r="H518" s="239"/>
    </row>
    <row r="519" ht="15.75" customHeight="1">
      <c r="B519" s="239"/>
      <c r="C519" s="239"/>
      <c r="D519" s="239"/>
      <c r="E519" s="239"/>
      <c r="F519" s="239"/>
      <c r="G519" s="239"/>
      <c r="H519" s="239"/>
    </row>
    <row r="520" ht="15.75" customHeight="1">
      <c r="B520" s="239"/>
      <c r="C520" s="239"/>
      <c r="D520" s="239"/>
      <c r="E520" s="239"/>
      <c r="F520" s="239"/>
      <c r="G520" s="239"/>
      <c r="H520" s="239"/>
    </row>
    <row r="521" ht="15.75" customHeight="1">
      <c r="B521" s="239"/>
      <c r="C521" s="239"/>
      <c r="D521" s="239"/>
      <c r="E521" s="239"/>
      <c r="F521" s="239"/>
      <c r="G521" s="239"/>
      <c r="H521" s="239"/>
    </row>
    <row r="522" ht="15.75" customHeight="1">
      <c r="B522" s="239"/>
      <c r="C522" s="239"/>
      <c r="D522" s="239"/>
      <c r="E522" s="239"/>
      <c r="F522" s="239"/>
      <c r="G522" s="239"/>
      <c r="H522" s="239"/>
    </row>
    <row r="523" ht="15.75" customHeight="1">
      <c r="B523" s="239"/>
      <c r="C523" s="239"/>
      <c r="D523" s="239"/>
      <c r="E523" s="239"/>
      <c r="F523" s="239"/>
      <c r="G523" s="239"/>
      <c r="H523" s="239"/>
    </row>
    <row r="524" ht="15.75" customHeight="1">
      <c r="B524" s="239"/>
      <c r="C524" s="239"/>
      <c r="D524" s="239"/>
      <c r="E524" s="239"/>
      <c r="F524" s="239"/>
      <c r="G524" s="239"/>
      <c r="H524" s="239"/>
    </row>
    <row r="525" ht="15.75" customHeight="1">
      <c r="B525" s="239"/>
      <c r="C525" s="239"/>
      <c r="D525" s="239"/>
      <c r="E525" s="239"/>
      <c r="F525" s="239"/>
      <c r="G525" s="239"/>
      <c r="H525" s="239"/>
    </row>
    <row r="526" ht="15.75" customHeight="1">
      <c r="B526" s="239"/>
      <c r="C526" s="239"/>
      <c r="D526" s="239"/>
      <c r="E526" s="239"/>
      <c r="F526" s="239"/>
      <c r="G526" s="239"/>
      <c r="H526" s="239"/>
    </row>
    <row r="527" ht="15.75" customHeight="1">
      <c r="B527" s="239"/>
      <c r="C527" s="239"/>
      <c r="D527" s="239"/>
      <c r="E527" s="239"/>
      <c r="F527" s="239"/>
      <c r="G527" s="239"/>
      <c r="H527" s="239"/>
    </row>
    <row r="528" ht="15.75" customHeight="1">
      <c r="B528" s="239"/>
      <c r="C528" s="239"/>
      <c r="D528" s="239"/>
      <c r="E528" s="239"/>
      <c r="F528" s="239"/>
      <c r="G528" s="239"/>
      <c r="H528" s="239"/>
    </row>
    <row r="529" ht="15.75" customHeight="1">
      <c r="B529" s="239"/>
      <c r="C529" s="239"/>
      <c r="D529" s="239"/>
      <c r="E529" s="239"/>
      <c r="F529" s="239"/>
      <c r="G529" s="239"/>
      <c r="H529" s="239"/>
    </row>
    <row r="530" ht="15.75" customHeight="1">
      <c r="B530" s="239"/>
      <c r="C530" s="239"/>
      <c r="D530" s="239"/>
      <c r="E530" s="239"/>
      <c r="F530" s="239"/>
      <c r="G530" s="239"/>
      <c r="H530" s="239"/>
    </row>
    <row r="531" ht="15.75" customHeight="1">
      <c r="B531" s="239"/>
      <c r="C531" s="239"/>
      <c r="D531" s="239"/>
      <c r="E531" s="239"/>
      <c r="F531" s="239"/>
      <c r="G531" s="239"/>
      <c r="H531" s="239"/>
    </row>
    <row r="532" ht="15.75" customHeight="1">
      <c r="B532" s="239"/>
      <c r="C532" s="239"/>
      <c r="D532" s="239"/>
      <c r="E532" s="239"/>
      <c r="F532" s="239"/>
      <c r="G532" s="239"/>
      <c r="H532" s="239"/>
    </row>
    <row r="533" ht="15.75" customHeight="1">
      <c r="B533" s="239"/>
      <c r="C533" s="239"/>
      <c r="D533" s="239"/>
      <c r="E533" s="239"/>
      <c r="F533" s="239"/>
      <c r="G533" s="239"/>
      <c r="H533" s="239"/>
    </row>
    <row r="534" ht="15.75" customHeight="1">
      <c r="B534" s="239"/>
      <c r="C534" s="239"/>
      <c r="D534" s="239"/>
      <c r="E534" s="239"/>
      <c r="F534" s="239"/>
      <c r="G534" s="239"/>
      <c r="H534" s="239"/>
    </row>
    <row r="535" ht="15.75" customHeight="1">
      <c r="B535" s="239"/>
      <c r="C535" s="239"/>
      <c r="D535" s="239"/>
      <c r="E535" s="239"/>
      <c r="F535" s="239"/>
      <c r="G535" s="239"/>
      <c r="H535" s="239"/>
    </row>
    <row r="536" ht="15.75" customHeight="1">
      <c r="B536" s="239"/>
      <c r="C536" s="239"/>
      <c r="D536" s="239"/>
      <c r="E536" s="239"/>
      <c r="F536" s="239"/>
      <c r="G536" s="239"/>
      <c r="H536" s="239"/>
    </row>
    <row r="537" ht="15.75" customHeight="1">
      <c r="B537" s="239"/>
      <c r="C537" s="239"/>
      <c r="D537" s="239"/>
      <c r="E537" s="239"/>
      <c r="F537" s="239"/>
      <c r="G537" s="239"/>
      <c r="H537" s="239"/>
    </row>
    <row r="538" ht="15.75" customHeight="1">
      <c r="B538" s="239"/>
      <c r="C538" s="239"/>
      <c r="D538" s="239"/>
      <c r="E538" s="239"/>
      <c r="F538" s="239"/>
      <c r="G538" s="239"/>
      <c r="H538" s="239"/>
    </row>
    <row r="539" ht="15.75" customHeight="1">
      <c r="B539" s="239"/>
      <c r="C539" s="239"/>
      <c r="D539" s="239"/>
      <c r="E539" s="239"/>
      <c r="F539" s="239"/>
      <c r="G539" s="239"/>
      <c r="H539" s="239"/>
    </row>
    <row r="540" ht="15.75" customHeight="1">
      <c r="B540" s="239"/>
      <c r="C540" s="239"/>
      <c r="D540" s="239"/>
      <c r="E540" s="239"/>
      <c r="F540" s="239"/>
      <c r="G540" s="239"/>
      <c r="H540" s="239"/>
    </row>
    <row r="541" ht="15.75" customHeight="1">
      <c r="B541" s="239"/>
      <c r="C541" s="239"/>
      <c r="D541" s="239"/>
      <c r="E541" s="239"/>
      <c r="F541" s="239"/>
      <c r="G541" s="239"/>
      <c r="H541" s="239"/>
    </row>
    <row r="542" ht="15.75" customHeight="1">
      <c r="B542" s="239"/>
      <c r="C542" s="239"/>
      <c r="D542" s="239"/>
      <c r="E542" s="239"/>
      <c r="F542" s="239"/>
      <c r="G542" s="239"/>
      <c r="H542" s="239"/>
    </row>
    <row r="543" ht="15.75" customHeight="1">
      <c r="B543" s="239"/>
      <c r="C543" s="239"/>
      <c r="D543" s="239"/>
      <c r="E543" s="239"/>
      <c r="F543" s="239"/>
      <c r="G543" s="239"/>
      <c r="H543" s="239"/>
    </row>
    <row r="544" ht="15.75" customHeight="1">
      <c r="B544" s="239"/>
      <c r="C544" s="239"/>
      <c r="D544" s="239"/>
      <c r="E544" s="239"/>
      <c r="F544" s="239"/>
      <c r="G544" s="239"/>
      <c r="H544" s="239"/>
    </row>
    <row r="545" ht="15.75" customHeight="1">
      <c r="B545" s="239"/>
      <c r="C545" s="239"/>
      <c r="D545" s="239"/>
      <c r="E545" s="239"/>
      <c r="F545" s="239"/>
      <c r="G545" s="239"/>
      <c r="H545" s="239"/>
    </row>
    <row r="546" ht="15.75" customHeight="1">
      <c r="B546" s="239"/>
      <c r="C546" s="239"/>
      <c r="D546" s="239"/>
      <c r="E546" s="239"/>
      <c r="F546" s="239"/>
      <c r="G546" s="239"/>
      <c r="H546" s="239"/>
    </row>
    <row r="547" ht="15.75" customHeight="1">
      <c r="B547" s="239"/>
      <c r="C547" s="239"/>
      <c r="D547" s="239"/>
      <c r="E547" s="239"/>
      <c r="F547" s="239"/>
      <c r="G547" s="239"/>
      <c r="H547" s="239"/>
    </row>
    <row r="548" ht="15.75" customHeight="1">
      <c r="B548" s="239"/>
      <c r="C548" s="239"/>
      <c r="D548" s="239"/>
      <c r="E548" s="239"/>
      <c r="F548" s="239"/>
      <c r="G548" s="239"/>
      <c r="H548" s="239"/>
    </row>
    <row r="549" ht="15.75" customHeight="1">
      <c r="B549" s="239"/>
      <c r="C549" s="239"/>
      <c r="D549" s="239"/>
      <c r="E549" s="239"/>
      <c r="F549" s="239"/>
      <c r="G549" s="239"/>
      <c r="H549" s="239"/>
    </row>
    <row r="550" ht="15.75" customHeight="1">
      <c r="B550" s="239"/>
      <c r="C550" s="239"/>
      <c r="D550" s="239"/>
      <c r="E550" s="239"/>
      <c r="F550" s="239"/>
      <c r="G550" s="239"/>
      <c r="H550" s="239"/>
    </row>
    <row r="551" ht="15.75" customHeight="1">
      <c r="B551" s="239"/>
      <c r="C551" s="239"/>
      <c r="D551" s="239"/>
      <c r="E551" s="239"/>
      <c r="F551" s="239"/>
      <c r="G551" s="239"/>
      <c r="H551" s="239"/>
    </row>
    <row r="552" ht="15.75" customHeight="1">
      <c r="B552" s="239"/>
      <c r="C552" s="239"/>
      <c r="D552" s="239"/>
      <c r="E552" s="239"/>
      <c r="F552" s="239"/>
      <c r="G552" s="239"/>
      <c r="H552" s="239"/>
    </row>
    <row r="553" ht="15.75" customHeight="1">
      <c r="B553" s="239"/>
      <c r="C553" s="239"/>
      <c r="D553" s="239"/>
      <c r="E553" s="239"/>
      <c r="F553" s="239"/>
      <c r="G553" s="239"/>
      <c r="H553" s="239"/>
    </row>
    <row r="554" ht="15.75" customHeight="1">
      <c r="B554" s="239"/>
      <c r="C554" s="239"/>
      <c r="D554" s="239"/>
      <c r="E554" s="239"/>
      <c r="F554" s="239"/>
      <c r="G554" s="239"/>
      <c r="H554" s="239"/>
    </row>
    <row r="555" ht="15.75" customHeight="1">
      <c r="B555" s="239"/>
      <c r="C555" s="239"/>
      <c r="D555" s="239"/>
      <c r="E555" s="239"/>
      <c r="F555" s="239"/>
      <c r="G555" s="239"/>
      <c r="H555" s="239"/>
    </row>
    <row r="556" ht="15.75" customHeight="1">
      <c r="B556" s="239"/>
      <c r="C556" s="239"/>
      <c r="D556" s="239"/>
      <c r="E556" s="239"/>
      <c r="F556" s="239"/>
      <c r="G556" s="239"/>
      <c r="H556" s="239"/>
    </row>
    <row r="557" ht="15.75" customHeight="1">
      <c r="B557" s="239"/>
      <c r="C557" s="239"/>
      <c r="D557" s="239"/>
      <c r="E557" s="239"/>
      <c r="F557" s="239"/>
      <c r="G557" s="239"/>
      <c r="H557" s="239"/>
    </row>
    <row r="558" ht="15.75" customHeight="1">
      <c r="B558" s="239"/>
      <c r="C558" s="239"/>
      <c r="D558" s="239"/>
      <c r="E558" s="239"/>
      <c r="F558" s="239"/>
      <c r="G558" s="239"/>
      <c r="H558" s="239"/>
    </row>
    <row r="559" ht="15.75" customHeight="1">
      <c r="B559" s="239"/>
      <c r="C559" s="239"/>
      <c r="D559" s="239"/>
      <c r="E559" s="239"/>
      <c r="F559" s="239"/>
      <c r="G559" s="239"/>
      <c r="H559" s="239"/>
    </row>
    <row r="560" ht="15.75" customHeight="1">
      <c r="B560" s="239"/>
      <c r="C560" s="239"/>
      <c r="D560" s="239"/>
      <c r="E560" s="239"/>
      <c r="F560" s="239"/>
      <c r="G560" s="239"/>
      <c r="H560" s="239"/>
    </row>
    <row r="561" ht="15.75" customHeight="1">
      <c r="B561" s="239"/>
      <c r="C561" s="239"/>
      <c r="D561" s="239"/>
      <c r="E561" s="239"/>
      <c r="F561" s="239"/>
      <c r="G561" s="239"/>
      <c r="H561" s="239"/>
    </row>
    <row r="562" ht="15.75" customHeight="1">
      <c r="B562" s="239"/>
      <c r="C562" s="239"/>
      <c r="D562" s="239"/>
      <c r="E562" s="239"/>
      <c r="F562" s="239"/>
      <c r="G562" s="239"/>
      <c r="H562" s="239"/>
    </row>
    <row r="563" ht="15.75" customHeight="1">
      <c r="B563" s="239"/>
      <c r="C563" s="239"/>
      <c r="D563" s="239"/>
      <c r="E563" s="239"/>
      <c r="F563" s="239"/>
      <c r="G563" s="239"/>
      <c r="H563" s="239"/>
    </row>
    <row r="564" ht="15.75" customHeight="1">
      <c r="B564" s="239"/>
      <c r="C564" s="239"/>
      <c r="D564" s="239"/>
      <c r="E564" s="239"/>
      <c r="F564" s="239"/>
      <c r="G564" s="239"/>
      <c r="H564" s="239"/>
    </row>
    <row r="565" ht="15.75" customHeight="1">
      <c r="B565" s="239"/>
      <c r="C565" s="239"/>
      <c r="D565" s="239"/>
      <c r="E565" s="239"/>
      <c r="F565" s="239"/>
      <c r="G565" s="239"/>
      <c r="H565" s="239"/>
    </row>
    <row r="566" ht="15.75" customHeight="1">
      <c r="B566" s="239"/>
      <c r="C566" s="239"/>
      <c r="D566" s="239"/>
      <c r="E566" s="239"/>
      <c r="F566" s="239"/>
      <c r="G566" s="239"/>
      <c r="H566" s="239"/>
    </row>
    <row r="567" ht="15.75" customHeight="1">
      <c r="B567" s="239"/>
      <c r="C567" s="239"/>
      <c r="D567" s="239"/>
      <c r="E567" s="239"/>
      <c r="F567" s="239"/>
      <c r="G567" s="239"/>
      <c r="H567" s="239"/>
    </row>
    <row r="568" ht="15.75" customHeight="1">
      <c r="B568" s="239"/>
      <c r="C568" s="239"/>
      <c r="D568" s="239"/>
      <c r="E568" s="239"/>
      <c r="F568" s="239"/>
      <c r="G568" s="239"/>
      <c r="H568" s="239"/>
    </row>
    <row r="569" ht="15.75" customHeight="1">
      <c r="B569" s="239"/>
      <c r="C569" s="239"/>
      <c r="D569" s="239"/>
      <c r="E569" s="239"/>
      <c r="F569" s="239"/>
      <c r="G569" s="239"/>
      <c r="H569" s="239"/>
    </row>
    <row r="570" ht="15.75" customHeight="1">
      <c r="B570" s="239"/>
      <c r="C570" s="239"/>
      <c r="D570" s="239"/>
      <c r="E570" s="239"/>
      <c r="F570" s="239"/>
      <c r="G570" s="239"/>
      <c r="H570" s="239"/>
    </row>
    <row r="571" ht="15.75" customHeight="1">
      <c r="B571" s="239"/>
      <c r="C571" s="239"/>
      <c r="D571" s="239"/>
      <c r="E571" s="239"/>
      <c r="F571" s="239"/>
      <c r="G571" s="239"/>
      <c r="H571" s="239"/>
    </row>
    <row r="572" ht="15.75" customHeight="1">
      <c r="B572" s="239"/>
      <c r="C572" s="239"/>
      <c r="D572" s="239"/>
      <c r="E572" s="239"/>
      <c r="F572" s="239"/>
      <c r="G572" s="239"/>
      <c r="H572" s="239"/>
    </row>
    <row r="573" ht="15.75" customHeight="1">
      <c r="B573" s="239"/>
      <c r="C573" s="239"/>
      <c r="D573" s="239"/>
      <c r="E573" s="239"/>
      <c r="F573" s="239"/>
      <c r="G573" s="239"/>
      <c r="H573" s="239"/>
    </row>
    <row r="574" ht="15.75" customHeight="1">
      <c r="B574" s="239"/>
      <c r="C574" s="239"/>
      <c r="D574" s="239"/>
      <c r="E574" s="239"/>
      <c r="F574" s="239"/>
      <c r="G574" s="239"/>
      <c r="H574" s="239"/>
    </row>
    <row r="575" ht="15.75" customHeight="1">
      <c r="B575" s="239"/>
      <c r="C575" s="239"/>
      <c r="D575" s="239"/>
      <c r="E575" s="239"/>
      <c r="F575" s="239"/>
      <c r="G575" s="239"/>
      <c r="H575" s="239"/>
    </row>
    <row r="576" ht="15.75" customHeight="1">
      <c r="B576" s="239"/>
      <c r="C576" s="239"/>
      <c r="D576" s="239"/>
      <c r="E576" s="239"/>
      <c r="F576" s="239"/>
      <c r="G576" s="239"/>
      <c r="H576" s="239"/>
    </row>
    <row r="577" ht="15.75" customHeight="1">
      <c r="B577" s="239"/>
      <c r="C577" s="239"/>
      <c r="D577" s="239"/>
      <c r="E577" s="239"/>
      <c r="F577" s="239"/>
      <c r="G577" s="239"/>
      <c r="H577" s="239"/>
    </row>
    <row r="578" ht="15.75" customHeight="1">
      <c r="B578" s="239"/>
      <c r="C578" s="239"/>
      <c r="D578" s="239"/>
      <c r="E578" s="239"/>
      <c r="F578" s="239"/>
      <c r="G578" s="239"/>
      <c r="H578" s="239"/>
    </row>
    <row r="579" ht="15.75" customHeight="1">
      <c r="B579" s="239"/>
      <c r="C579" s="239"/>
      <c r="D579" s="239"/>
      <c r="E579" s="239"/>
      <c r="F579" s="239"/>
      <c r="G579" s="239"/>
      <c r="H579" s="239"/>
    </row>
    <row r="580" ht="15.75" customHeight="1">
      <c r="B580" s="239"/>
      <c r="C580" s="239"/>
      <c r="D580" s="239"/>
      <c r="E580" s="239"/>
      <c r="F580" s="239"/>
      <c r="G580" s="239"/>
      <c r="H580" s="239"/>
    </row>
    <row r="581" ht="15.75" customHeight="1">
      <c r="B581" s="239"/>
      <c r="C581" s="239"/>
      <c r="D581" s="239"/>
      <c r="E581" s="239"/>
      <c r="F581" s="239"/>
      <c r="G581" s="239"/>
      <c r="H581" s="239"/>
    </row>
    <row r="582" ht="15.75" customHeight="1">
      <c r="B582" s="239"/>
      <c r="C582" s="239"/>
      <c r="D582" s="239"/>
      <c r="E582" s="239"/>
      <c r="F582" s="239"/>
      <c r="G582" s="239"/>
      <c r="H582" s="239"/>
    </row>
    <row r="583" ht="15.75" customHeight="1">
      <c r="B583" s="239"/>
      <c r="C583" s="239"/>
      <c r="D583" s="239"/>
      <c r="E583" s="239"/>
      <c r="F583" s="239"/>
      <c r="G583" s="239"/>
      <c r="H583" s="239"/>
    </row>
    <row r="584" ht="15.75" customHeight="1">
      <c r="B584" s="239"/>
      <c r="C584" s="239"/>
      <c r="D584" s="239"/>
      <c r="E584" s="239"/>
      <c r="F584" s="239"/>
      <c r="G584" s="239"/>
      <c r="H584" s="239"/>
    </row>
    <row r="585" ht="15.75" customHeight="1">
      <c r="B585" s="239"/>
      <c r="C585" s="239"/>
      <c r="D585" s="239"/>
      <c r="E585" s="239"/>
      <c r="F585" s="239"/>
      <c r="G585" s="239"/>
      <c r="H585" s="239"/>
    </row>
    <row r="586" ht="15.75" customHeight="1">
      <c r="B586" s="239"/>
      <c r="C586" s="239"/>
      <c r="D586" s="239"/>
      <c r="E586" s="239"/>
      <c r="F586" s="239"/>
      <c r="G586" s="239"/>
      <c r="H586" s="239"/>
    </row>
    <row r="587" ht="15.75" customHeight="1">
      <c r="B587" s="239"/>
      <c r="C587" s="239"/>
      <c r="D587" s="239"/>
      <c r="E587" s="239"/>
      <c r="F587" s="239"/>
      <c r="G587" s="239"/>
      <c r="H587" s="239"/>
    </row>
    <row r="588" ht="15.75" customHeight="1">
      <c r="B588" s="239"/>
      <c r="C588" s="239"/>
      <c r="D588" s="239"/>
      <c r="E588" s="239"/>
      <c r="F588" s="239"/>
      <c r="G588" s="239"/>
      <c r="H588" s="239"/>
    </row>
    <row r="589" ht="15.75" customHeight="1">
      <c r="B589" s="239"/>
      <c r="C589" s="239"/>
      <c r="D589" s="239"/>
      <c r="E589" s="239"/>
      <c r="F589" s="239"/>
      <c r="G589" s="239"/>
      <c r="H589" s="239"/>
    </row>
    <row r="590" ht="15.75" customHeight="1">
      <c r="B590" s="239"/>
      <c r="C590" s="239"/>
      <c r="D590" s="239"/>
      <c r="E590" s="239"/>
      <c r="F590" s="239"/>
      <c r="G590" s="239"/>
      <c r="H590" s="239"/>
    </row>
    <row r="591" ht="15.75" customHeight="1">
      <c r="B591" s="239"/>
      <c r="C591" s="239"/>
      <c r="D591" s="239"/>
      <c r="E591" s="239"/>
      <c r="F591" s="239"/>
      <c r="G591" s="239"/>
      <c r="H591" s="239"/>
    </row>
    <row r="592" ht="15.75" customHeight="1">
      <c r="B592" s="239"/>
      <c r="C592" s="239"/>
      <c r="D592" s="239"/>
      <c r="E592" s="239"/>
      <c r="F592" s="239"/>
      <c r="G592" s="239"/>
      <c r="H592" s="239"/>
    </row>
    <row r="593" ht="15.75" customHeight="1">
      <c r="B593" s="239"/>
      <c r="C593" s="239"/>
      <c r="D593" s="239"/>
      <c r="E593" s="239"/>
      <c r="F593" s="239"/>
      <c r="G593" s="239"/>
      <c r="H593" s="239"/>
    </row>
    <row r="594" ht="15.75" customHeight="1">
      <c r="B594" s="239"/>
      <c r="C594" s="239"/>
      <c r="D594" s="239"/>
      <c r="E594" s="239"/>
      <c r="F594" s="239"/>
      <c r="G594" s="239"/>
      <c r="H594" s="239"/>
    </row>
    <row r="595" ht="15.75" customHeight="1">
      <c r="B595" s="239"/>
      <c r="C595" s="239"/>
      <c r="D595" s="239"/>
      <c r="E595" s="239"/>
      <c r="F595" s="239"/>
      <c r="G595" s="239"/>
      <c r="H595" s="239"/>
    </row>
    <row r="596" ht="15.75" customHeight="1">
      <c r="B596" s="239"/>
      <c r="C596" s="239"/>
      <c r="D596" s="239"/>
      <c r="E596" s="239"/>
      <c r="F596" s="239"/>
      <c r="G596" s="239"/>
      <c r="H596" s="239"/>
    </row>
    <row r="597" ht="15.75" customHeight="1">
      <c r="B597" s="239"/>
      <c r="C597" s="239"/>
      <c r="D597" s="239"/>
      <c r="E597" s="239"/>
      <c r="F597" s="239"/>
      <c r="G597" s="239"/>
      <c r="H597" s="239"/>
    </row>
    <row r="598" ht="15.75" customHeight="1">
      <c r="B598" s="239"/>
      <c r="C598" s="239"/>
      <c r="D598" s="239"/>
      <c r="E598" s="239"/>
      <c r="F598" s="239"/>
      <c r="G598" s="239"/>
      <c r="H598" s="239"/>
    </row>
    <row r="599" ht="15.75" customHeight="1">
      <c r="B599" s="239"/>
      <c r="C599" s="239"/>
      <c r="D599" s="239"/>
      <c r="E599" s="239"/>
      <c r="F599" s="239"/>
      <c r="G599" s="239"/>
      <c r="H599" s="239"/>
    </row>
    <row r="600" ht="15.75" customHeight="1">
      <c r="B600" s="239"/>
      <c r="C600" s="239"/>
      <c r="D600" s="239"/>
      <c r="E600" s="239"/>
      <c r="F600" s="239"/>
      <c r="G600" s="239"/>
      <c r="H600" s="239"/>
    </row>
    <row r="601" ht="15.75" customHeight="1">
      <c r="B601" s="239"/>
      <c r="C601" s="239"/>
      <c r="D601" s="239"/>
      <c r="E601" s="239"/>
      <c r="F601" s="239"/>
      <c r="G601" s="239"/>
      <c r="H601" s="239"/>
    </row>
    <row r="602" ht="15.75" customHeight="1">
      <c r="B602" s="239"/>
      <c r="C602" s="239"/>
      <c r="D602" s="239"/>
      <c r="E602" s="239"/>
      <c r="F602" s="239"/>
      <c r="G602" s="239"/>
      <c r="H602" s="239"/>
    </row>
    <row r="603" ht="15.75" customHeight="1">
      <c r="B603" s="239"/>
      <c r="C603" s="239"/>
      <c r="D603" s="239"/>
      <c r="E603" s="239"/>
      <c r="F603" s="239"/>
      <c r="G603" s="239"/>
      <c r="H603" s="239"/>
    </row>
    <row r="604" ht="15.75" customHeight="1">
      <c r="B604" s="239"/>
      <c r="C604" s="239"/>
      <c r="D604" s="239"/>
      <c r="E604" s="239"/>
      <c r="F604" s="239"/>
      <c r="G604" s="239"/>
      <c r="H604" s="239"/>
    </row>
    <row r="605" ht="15.75" customHeight="1">
      <c r="B605" s="239"/>
      <c r="C605" s="239"/>
      <c r="D605" s="239"/>
      <c r="E605" s="239"/>
      <c r="F605" s="239"/>
      <c r="G605" s="239"/>
      <c r="H605" s="239"/>
    </row>
    <row r="606" ht="15.75" customHeight="1">
      <c r="B606" s="239"/>
      <c r="C606" s="239"/>
      <c r="D606" s="239"/>
      <c r="E606" s="239"/>
      <c r="F606" s="239"/>
      <c r="G606" s="239"/>
      <c r="H606" s="239"/>
    </row>
    <row r="607" ht="15.75" customHeight="1">
      <c r="B607" s="239"/>
      <c r="C607" s="239"/>
      <c r="D607" s="239"/>
      <c r="E607" s="239"/>
      <c r="F607" s="239"/>
      <c r="G607" s="239"/>
      <c r="H607" s="239"/>
    </row>
    <row r="608" ht="15.75" customHeight="1">
      <c r="B608" s="239"/>
      <c r="C608" s="239"/>
      <c r="D608" s="239"/>
      <c r="E608" s="239"/>
      <c r="F608" s="239"/>
      <c r="G608" s="239"/>
      <c r="H608" s="239"/>
    </row>
    <row r="609" ht="15.75" customHeight="1">
      <c r="B609" s="239"/>
      <c r="C609" s="239"/>
      <c r="D609" s="239"/>
      <c r="E609" s="239"/>
      <c r="F609" s="239"/>
      <c r="G609" s="239"/>
      <c r="H609" s="239"/>
    </row>
    <row r="610" ht="15.75" customHeight="1">
      <c r="B610" s="239"/>
      <c r="C610" s="239"/>
      <c r="D610" s="239"/>
      <c r="E610" s="239"/>
      <c r="F610" s="239"/>
      <c r="G610" s="239"/>
      <c r="H610" s="239"/>
    </row>
    <row r="611" ht="15.75" customHeight="1">
      <c r="B611" s="239"/>
      <c r="C611" s="239"/>
      <c r="D611" s="239"/>
      <c r="E611" s="239"/>
      <c r="F611" s="239"/>
      <c r="G611" s="239"/>
      <c r="H611" s="239"/>
    </row>
    <row r="612" ht="15.75" customHeight="1">
      <c r="B612" s="239"/>
      <c r="C612" s="239"/>
      <c r="D612" s="239"/>
      <c r="E612" s="239"/>
      <c r="F612" s="239"/>
      <c r="G612" s="239"/>
      <c r="H612" s="239"/>
    </row>
    <row r="613" ht="15.75" customHeight="1">
      <c r="B613" s="239"/>
      <c r="C613" s="239"/>
      <c r="D613" s="239"/>
      <c r="E613" s="239"/>
      <c r="F613" s="239"/>
      <c r="G613" s="239"/>
      <c r="H613" s="239"/>
    </row>
    <row r="614" ht="15.75" customHeight="1">
      <c r="B614" s="239"/>
      <c r="C614" s="239"/>
      <c r="D614" s="239"/>
      <c r="E614" s="239"/>
      <c r="F614" s="239"/>
      <c r="G614" s="239"/>
      <c r="H614" s="239"/>
    </row>
    <row r="615" ht="15.75" customHeight="1">
      <c r="B615" s="239"/>
      <c r="C615" s="239"/>
      <c r="D615" s="239"/>
      <c r="E615" s="239"/>
      <c r="F615" s="239"/>
      <c r="G615" s="239"/>
      <c r="H615" s="239"/>
    </row>
    <row r="616" ht="15.75" customHeight="1">
      <c r="B616" s="239"/>
      <c r="C616" s="239"/>
      <c r="D616" s="239"/>
      <c r="E616" s="239"/>
      <c r="F616" s="239"/>
      <c r="G616" s="239"/>
      <c r="H616" s="239"/>
    </row>
    <row r="617" ht="15.75" customHeight="1">
      <c r="B617" s="239"/>
      <c r="C617" s="239"/>
      <c r="D617" s="239"/>
      <c r="E617" s="239"/>
      <c r="F617" s="239"/>
      <c r="G617" s="239"/>
      <c r="H617" s="239"/>
    </row>
    <row r="618" ht="15.75" customHeight="1">
      <c r="B618" s="239"/>
      <c r="C618" s="239"/>
      <c r="D618" s="239"/>
      <c r="E618" s="239"/>
      <c r="F618" s="239"/>
      <c r="G618" s="239"/>
      <c r="H618" s="239"/>
    </row>
    <row r="619" ht="15.75" customHeight="1">
      <c r="B619" s="239"/>
      <c r="C619" s="239"/>
      <c r="D619" s="239"/>
      <c r="E619" s="239"/>
      <c r="F619" s="239"/>
      <c r="G619" s="239"/>
      <c r="H619" s="239"/>
    </row>
    <row r="620" ht="15.75" customHeight="1">
      <c r="B620" s="239"/>
      <c r="C620" s="239"/>
      <c r="D620" s="239"/>
      <c r="E620" s="239"/>
      <c r="F620" s="239"/>
      <c r="G620" s="239"/>
      <c r="H620" s="239"/>
    </row>
    <row r="621" ht="15.75" customHeight="1">
      <c r="B621" s="239"/>
      <c r="C621" s="239"/>
      <c r="D621" s="239"/>
      <c r="E621" s="239"/>
      <c r="F621" s="239"/>
      <c r="G621" s="239"/>
      <c r="H621" s="239"/>
    </row>
    <row r="622" ht="15.75" customHeight="1">
      <c r="B622" s="239"/>
      <c r="C622" s="239"/>
      <c r="D622" s="239"/>
      <c r="E622" s="239"/>
      <c r="F622" s="239"/>
      <c r="G622" s="239"/>
      <c r="H622" s="239"/>
    </row>
    <row r="623" ht="15.75" customHeight="1">
      <c r="B623" s="239"/>
      <c r="C623" s="239"/>
      <c r="D623" s="239"/>
      <c r="E623" s="239"/>
      <c r="F623" s="239"/>
      <c r="G623" s="239"/>
      <c r="H623" s="239"/>
    </row>
    <row r="624" ht="15.75" customHeight="1">
      <c r="B624" s="239"/>
      <c r="C624" s="239"/>
      <c r="D624" s="239"/>
      <c r="E624" s="239"/>
      <c r="F624" s="239"/>
      <c r="G624" s="239"/>
      <c r="H624" s="239"/>
    </row>
    <row r="625" ht="15.75" customHeight="1">
      <c r="B625" s="239"/>
      <c r="C625" s="239"/>
      <c r="D625" s="239"/>
      <c r="E625" s="239"/>
      <c r="F625" s="239"/>
      <c r="G625" s="239"/>
      <c r="H625" s="239"/>
    </row>
    <row r="626" ht="15.75" customHeight="1">
      <c r="B626" s="239"/>
      <c r="C626" s="239"/>
      <c r="D626" s="239"/>
      <c r="E626" s="239"/>
      <c r="F626" s="239"/>
      <c r="G626" s="239"/>
      <c r="H626" s="239"/>
    </row>
    <row r="627" ht="15.75" customHeight="1">
      <c r="B627" s="239"/>
      <c r="C627" s="239"/>
      <c r="D627" s="239"/>
      <c r="E627" s="239"/>
      <c r="F627" s="239"/>
      <c r="G627" s="239"/>
      <c r="H627" s="239"/>
    </row>
    <row r="628" ht="15.75" customHeight="1">
      <c r="B628" s="239"/>
      <c r="C628" s="239"/>
      <c r="D628" s="239"/>
      <c r="E628" s="239"/>
      <c r="F628" s="239"/>
      <c r="G628" s="239"/>
      <c r="H628" s="239"/>
    </row>
    <row r="629" ht="15.75" customHeight="1">
      <c r="B629" s="239"/>
      <c r="C629" s="239"/>
      <c r="D629" s="239"/>
      <c r="E629" s="239"/>
      <c r="F629" s="239"/>
      <c r="G629" s="239"/>
      <c r="H629" s="239"/>
    </row>
    <row r="630" ht="15.75" customHeight="1">
      <c r="B630" s="239"/>
      <c r="C630" s="239"/>
      <c r="D630" s="239"/>
      <c r="E630" s="239"/>
      <c r="F630" s="239"/>
      <c r="G630" s="239"/>
      <c r="H630" s="239"/>
    </row>
    <row r="631" ht="15.75" customHeight="1">
      <c r="B631" s="239"/>
      <c r="C631" s="239"/>
      <c r="D631" s="239"/>
      <c r="E631" s="239"/>
      <c r="F631" s="239"/>
      <c r="G631" s="239"/>
      <c r="H631" s="239"/>
    </row>
    <row r="632" ht="15.75" customHeight="1">
      <c r="B632" s="239"/>
      <c r="C632" s="239"/>
      <c r="D632" s="239"/>
      <c r="E632" s="239"/>
      <c r="F632" s="239"/>
      <c r="G632" s="239"/>
      <c r="H632" s="239"/>
    </row>
    <row r="633" ht="15.75" customHeight="1">
      <c r="B633" s="239"/>
      <c r="C633" s="239"/>
      <c r="D633" s="239"/>
      <c r="E633" s="239"/>
      <c r="F633" s="239"/>
      <c r="G633" s="239"/>
      <c r="H633" s="239"/>
    </row>
    <row r="634" ht="15.75" customHeight="1">
      <c r="B634" s="239"/>
      <c r="C634" s="239"/>
      <c r="D634" s="239"/>
      <c r="E634" s="239"/>
      <c r="F634" s="239"/>
      <c r="G634" s="239"/>
      <c r="H634" s="239"/>
    </row>
    <row r="635" ht="15.75" customHeight="1">
      <c r="B635" s="239"/>
      <c r="C635" s="239"/>
      <c r="D635" s="239"/>
      <c r="E635" s="239"/>
      <c r="F635" s="239"/>
      <c r="G635" s="239"/>
      <c r="H635" s="239"/>
    </row>
    <row r="636" ht="15.75" customHeight="1">
      <c r="B636" s="239"/>
      <c r="C636" s="239"/>
      <c r="D636" s="239"/>
      <c r="E636" s="239"/>
      <c r="F636" s="239"/>
      <c r="G636" s="239"/>
      <c r="H636" s="239"/>
    </row>
    <row r="637" ht="15.75" customHeight="1">
      <c r="B637" s="239"/>
      <c r="C637" s="239"/>
      <c r="D637" s="239"/>
      <c r="E637" s="239"/>
      <c r="F637" s="239"/>
      <c r="G637" s="239"/>
      <c r="H637" s="239"/>
    </row>
    <row r="638" ht="15.75" customHeight="1">
      <c r="B638" s="239"/>
      <c r="C638" s="239"/>
      <c r="D638" s="239"/>
      <c r="E638" s="239"/>
      <c r="F638" s="239"/>
      <c r="G638" s="239"/>
      <c r="H638" s="239"/>
    </row>
    <row r="639" ht="15.75" customHeight="1">
      <c r="B639" s="239"/>
      <c r="C639" s="239"/>
      <c r="D639" s="239"/>
      <c r="E639" s="239"/>
      <c r="F639" s="239"/>
      <c r="G639" s="239"/>
      <c r="H639" s="239"/>
    </row>
    <row r="640" ht="15.75" customHeight="1">
      <c r="B640" s="239"/>
      <c r="C640" s="239"/>
      <c r="D640" s="239"/>
      <c r="E640" s="239"/>
      <c r="F640" s="239"/>
      <c r="G640" s="239"/>
      <c r="H640" s="239"/>
    </row>
    <row r="641" ht="15.75" customHeight="1">
      <c r="B641" s="239"/>
      <c r="C641" s="239"/>
      <c r="D641" s="239"/>
      <c r="E641" s="239"/>
      <c r="F641" s="239"/>
      <c r="G641" s="239"/>
      <c r="H641" s="239"/>
    </row>
    <row r="642" ht="15.75" customHeight="1">
      <c r="B642" s="239"/>
      <c r="C642" s="239"/>
      <c r="D642" s="239"/>
      <c r="E642" s="239"/>
      <c r="F642" s="239"/>
      <c r="G642" s="239"/>
      <c r="H642" s="239"/>
    </row>
    <row r="643" ht="15.75" customHeight="1">
      <c r="B643" s="239"/>
      <c r="C643" s="239"/>
      <c r="D643" s="239"/>
      <c r="E643" s="239"/>
      <c r="F643" s="239"/>
      <c r="G643" s="239"/>
      <c r="H643" s="239"/>
    </row>
    <row r="644" ht="15.75" customHeight="1">
      <c r="B644" s="239"/>
      <c r="C644" s="239"/>
      <c r="D644" s="239"/>
      <c r="E644" s="239"/>
      <c r="F644" s="239"/>
      <c r="G644" s="239"/>
      <c r="H644" s="239"/>
    </row>
    <row r="645" ht="15.75" customHeight="1">
      <c r="B645" s="239"/>
      <c r="C645" s="239"/>
      <c r="D645" s="239"/>
      <c r="E645" s="239"/>
      <c r="F645" s="239"/>
      <c r="G645" s="239"/>
      <c r="H645" s="239"/>
    </row>
    <row r="646" ht="15.75" customHeight="1">
      <c r="B646" s="239"/>
      <c r="C646" s="239"/>
      <c r="D646" s="239"/>
      <c r="E646" s="239"/>
      <c r="F646" s="239"/>
      <c r="G646" s="239"/>
      <c r="H646" s="239"/>
    </row>
    <row r="647" ht="15.75" customHeight="1">
      <c r="B647" s="239"/>
      <c r="C647" s="239"/>
      <c r="D647" s="239"/>
      <c r="E647" s="239"/>
      <c r="F647" s="239"/>
      <c r="G647" s="239"/>
      <c r="H647" s="239"/>
    </row>
    <row r="648" ht="15.75" customHeight="1">
      <c r="B648" s="239"/>
      <c r="C648" s="239"/>
      <c r="D648" s="239"/>
      <c r="E648" s="239"/>
      <c r="F648" s="239"/>
      <c r="G648" s="239"/>
      <c r="H648" s="239"/>
    </row>
    <row r="649" ht="15.75" customHeight="1">
      <c r="B649" s="239"/>
      <c r="C649" s="239"/>
      <c r="D649" s="239"/>
      <c r="E649" s="239"/>
      <c r="F649" s="239"/>
      <c r="G649" s="239"/>
      <c r="H649" s="239"/>
    </row>
    <row r="650" ht="15.75" customHeight="1">
      <c r="B650" s="239"/>
      <c r="C650" s="239"/>
      <c r="D650" s="239"/>
      <c r="E650" s="239"/>
      <c r="F650" s="239"/>
      <c r="G650" s="239"/>
      <c r="H650" s="239"/>
    </row>
    <row r="651" ht="15.75" customHeight="1">
      <c r="B651" s="239"/>
      <c r="C651" s="239"/>
      <c r="D651" s="239"/>
      <c r="E651" s="239"/>
      <c r="F651" s="239"/>
      <c r="G651" s="239"/>
      <c r="H651" s="239"/>
    </row>
    <row r="652" ht="15.75" customHeight="1">
      <c r="B652" s="239"/>
      <c r="C652" s="239"/>
      <c r="D652" s="239"/>
      <c r="E652" s="239"/>
      <c r="F652" s="239"/>
      <c r="G652" s="239"/>
      <c r="H652" s="239"/>
    </row>
    <row r="653" ht="15.75" customHeight="1">
      <c r="B653" s="239"/>
      <c r="C653" s="239"/>
      <c r="D653" s="239"/>
      <c r="E653" s="239"/>
      <c r="F653" s="239"/>
      <c r="G653" s="239"/>
      <c r="H653" s="239"/>
    </row>
    <row r="654" ht="15.75" customHeight="1">
      <c r="B654" s="239"/>
      <c r="C654" s="239"/>
      <c r="D654" s="239"/>
      <c r="E654" s="239"/>
      <c r="F654" s="239"/>
      <c r="G654" s="239"/>
      <c r="H654" s="239"/>
    </row>
    <row r="655" ht="15.75" customHeight="1">
      <c r="B655" s="239"/>
      <c r="C655" s="239"/>
      <c r="D655" s="239"/>
      <c r="E655" s="239"/>
      <c r="F655" s="239"/>
      <c r="G655" s="239"/>
      <c r="H655" s="239"/>
    </row>
    <row r="656" ht="15.75" customHeight="1">
      <c r="B656" s="239"/>
      <c r="C656" s="239"/>
      <c r="D656" s="239"/>
      <c r="E656" s="239"/>
      <c r="F656" s="239"/>
      <c r="G656" s="239"/>
      <c r="H656" s="239"/>
    </row>
    <row r="657" ht="15.75" customHeight="1">
      <c r="B657" s="239"/>
      <c r="C657" s="239"/>
      <c r="D657" s="239"/>
      <c r="E657" s="239"/>
      <c r="F657" s="239"/>
      <c r="G657" s="239"/>
      <c r="H657" s="239"/>
    </row>
    <row r="658" ht="15.75" customHeight="1">
      <c r="B658" s="239"/>
      <c r="C658" s="239"/>
      <c r="D658" s="239"/>
      <c r="E658" s="239"/>
      <c r="F658" s="239"/>
      <c r="G658" s="239"/>
      <c r="H658" s="239"/>
    </row>
    <row r="659" ht="15.75" customHeight="1">
      <c r="B659" s="239"/>
      <c r="C659" s="239"/>
      <c r="D659" s="239"/>
      <c r="E659" s="239"/>
      <c r="F659" s="239"/>
      <c r="G659" s="239"/>
      <c r="H659" s="239"/>
    </row>
    <row r="660" ht="15.75" customHeight="1">
      <c r="B660" s="239"/>
      <c r="C660" s="239"/>
      <c r="D660" s="239"/>
      <c r="E660" s="239"/>
      <c r="F660" s="239"/>
      <c r="G660" s="239"/>
      <c r="H660" s="239"/>
    </row>
    <row r="661" ht="15.75" customHeight="1">
      <c r="B661" s="239"/>
      <c r="C661" s="239"/>
      <c r="D661" s="239"/>
      <c r="E661" s="239"/>
      <c r="F661" s="239"/>
      <c r="G661" s="239"/>
      <c r="H661" s="239"/>
    </row>
    <row r="662" ht="15.75" customHeight="1">
      <c r="B662" s="239"/>
      <c r="C662" s="239"/>
      <c r="D662" s="239"/>
      <c r="E662" s="239"/>
      <c r="F662" s="239"/>
      <c r="G662" s="239"/>
      <c r="H662" s="239"/>
    </row>
    <row r="663" ht="15.75" customHeight="1">
      <c r="B663" s="239"/>
      <c r="C663" s="239"/>
      <c r="D663" s="239"/>
      <c r="E663" s="239"/>
      <c r="F663" s="239"/>
      <c r="G663" s="239"/>
      <c r="H663" s="239"/>
    </row>
    <row r="664" ht="15.75" customHeight="1">
      <c r="B664" s="239"/>
      <c r="C664" s="239"/>
      <c r="D664" s="239"/>
      <c r="E664" s="239"/>
      <c r="F664" s="239"/>
      <c r="G664" s="239"/>
      <c r="H664" s="239"/>
    </row>
    <row r="665" ht="15.75" customHeight="1">
      <c r="B665" s="239"/>
      <c r="C665" s="239"/>
      <c r="D665" s="239"/>
      <c r="E665" s="239"/>
      <c r="F665" s="239"/>
      <c r="G665" s="239"/>
      <c r="H665" s="239"/>
    </row>
    <row r="666" ht="15.75" customHeight="1">
      <c r="B666" s="239"/>
      <c r="C666" s="239"/>
      <c r="D666" s="239"/>
      <c r="E666" s="239"/>
      <c r="F666" s="239"/>
      <c r="G666" s="239"/>
      <c r="H666" s="239"/>
    </row>
    <row r="667" ht="15.75" customHeight="1">
      <c r="B667" s="239"/>
      <c r="C667" s="239"/>
      <c r="D667" s="239"/>
      <c r="E667" s="239"/>
      <c r="F667" s="239"/>
      <c r="G667" s="239"/>
      <c r="H667" s="239"/>
    </row>
    <row r="668" ht="15.75" customHeight="1">
      <c r="B668" s="239"/>
      <c r="C668" s="239"/>
      <c r="D668" s="239"/>
      <c r="E668" s="239"/>
      <c r="F668" s="239"/>
      <c r="G668" s="239"/>
      <c r="H668" s="239"/>
    </row>
    <row r="669" ht="15.75" customHeight="1">
      <c r="B669" s="239"/>
      <c r="C669" s="239"/>
      <c r="D669" s="239"/>
      <c r="E669" s="239"/>
      <c r="F669" s="239"/>
      <c r="G669" s="239"/>
      <c r="H669" s="239"/>
    </row>
    <row r="670" ht="15.75" customHeight="1">
      <c r="B670" s="239"/>
      <c r="C670" s="239"/>
      <c r="D670" s="239"/>
      <c r="E670" s="239"/>
      <c r="F670" s="239"/>
      <c r="G670" s="239"/>
      <c r="H670" s="239"/>
    </row>
    <row r="671" ht="15.75" customHeight="1">
      <c r="B671" s="239"/>
      <c r="C671" s="239"/>
      <c r="D671" s="239"/>
      <c r="E671" s="239"/>
      <c r="F671" s="239"/>
      <c r="G671" s="239"/>
      <c r="H671" s="239"/>
    </row>
    <row r="672" ht="15.75" customHeight="1">
      <c r="B672" s="239"/>
      <c r="C672" s="239"/>
      <c r="D672" s="239"/>
      <c r="E672" s="239"/>
      <c r="F672" s="239"/>
      <c r="G672" s="239"/>
      <c r="H672" s="239"/>
    </row>
    <row r="673" ht="15.75" customHeight="1">
      <c r="B673" s="239"/>
      <c r="C673" s="239"/>
      <c r="D673" s="239"/>
      <c r="E673" s="239"/>
      <c r="F673" s="239"/>
      <c r="G673" s="239"/>
      <c r="H673" s="239"/>
    </row>
    <row r="674" ht="15.75" customHeight="1">
      <c r="B674" s="239"/>
      <c r="C674" s="239"/>
      <c r="D674" s="239"/>
      <c r="E674" s="239"/>
      <c r="F674" s="239"/>
      <c r="G674" s="239"/>
      <c r="H674" s="239"/>
    </row>
    <row r="675" ht="15.75" customHeight="1">
      <c r="B675" s="239"/>
      <c r="C675" s="239"/>
      <c r="D675" s="239"/>
      <c r="E675" s="239"/>
      <c r="F675" s="239"/>
      <c r="G675" s="239"/>
      <c r="H675" s="239"/>
    </row>
    <row r="676" ht="15.75" customHeight="1">
      <c r="B676" s="239"/>
      <c r="C676" s="239"/>
      <c r="D676" s="239"/>
      <c r="E676" s="239"/>
      <c r="F676" s="239"/>
      <c r="G676" s="239"/>
      <c r="H676" s="239"/>
    </row>
    <row r="677" ht="15.75" customHeight="1">
      <c r="B677" s="239"/>
      <c r="C677" s="239"/>
      <c r="D677" s="239"/>
      <c r="E677" s="239"/>
      <c r="F677" s="239"/>
      <c r="G677" s="239"/>
      <c r="H677" s="239"/>
    </row>
    <row r="678" ht="15.75" customHeight="1">
      <c r="B678" s="239"/>
      <c r="C678" s="239"/>
      <c r="D678" s="239"/>
      <c r="E678" s="239"/>
      <c r="F678" s="239"/>
      <c r="G678" s="239"/>
      <c r="H678" s="239"/>
    </row>
    <row r="679" ht="15.75" customHeight="1">
      <c r="B679" s="239"/>
      <c r="C679" s="239"/>
      <c r="D679" s="239"/>
      <c r="E679" s="239"/>
      <c r="F679" s="239"/>
      <c r="G679" s="239"/>
      <c r="H679" s="239"/>
    </row>
    <row r="680" ht="15.75" customHeight="1">
      <c r="B680" s="239"/>
      <c r="C680" s="239"/>
      <c r="D680" s="239"/>
      <c r="E680" s="239"/>
      <c r="F680" s="239"/>
      <c r="G680" s="239"/>
      <c r="H680" s="239"/>
    </row>
    <row r="681" ht="15.75" customHeight="1">
      <c r="B681" s="239"/>
      <c r="C681" s="239"/>
      <c r="D681" s="239"/>
      <c r="E681" s="239"/>
      <c r="F681" s="239"/>
      <c r="G681" s="239"/>
      <c r="H681" s="239"/>
    </row>
    <row r="682" ht="15.75" customHeight="1">
      <c r="B682" s="239"/>
      <c r="C682" s="239"/>
      <c r="D682" s="239"/>
      <c r="E682" s="239"/>
      <c r="F682" s="239"/>
      <c r="G682" s="239"/>
      <c r="H682" s="239"/>
    </row>
    <row r="683" ht="15.75" customHeight="1">
      <c r="B683" s="239"/>
      <c r="C683" s="239"/>
      <c r="D683" s="239"/>
      <c r="E683" s="239"/>
      <c r="F683" s="239"/>
      <c r="G683" s="239"/>
      <c r="H683" s="239"/>
    </row>
    <row r="684" ht="15.75" customHeight="1">
      <c r="B684" s="239"/>
      <c r="C684" s="239"/>
      <c r="D684" s="239"/>
      <c r="E684" s="239"/>
      <c r="F684" s="239"/>
      <c r="G684" s="239"/>
      <c r="H684" s="239"/>
    </row>
    <row r="685" ht="15.75" customHeight="1">
      <c r="B685" s="239"/>
      <c r="C685" s="239"/>
      <c r="D685" s="239"/>
      <c r="E685" s="239"/>
      <c r="F685" s="239"/>
      <c r="G685" s="239"/>
      <c r="H685" s="239"/>
    </row>
    <row r="686" ht="15.75" customHeight="1">
      <c r="B686" s="239"/>
      <c r="C686" s="239"/>
      <c r="D686" s="239"/>
      <c r="E686" s="239"/>
      <c r="F686" s="239"/>
      <c r="G686" s="239"/>
      <c r="H686" s="239"/>
    </row>
    <row r="687" ht="15.75" customHeight="1">
      <c r="B687" s="239"/>
      <c r="C687" s="239"/>
      <c r="D687" s="239"/>
      <c r="E687" s="239"/>
      <c r="F687" s="239"/>
      <c r="G687" s="239"/>
      <c r="H687" s="239"/>
    </row>
    <row r="688" ht="15.75" customHeight="1">
      <c r="B688" s="239"/>
      <c r="C688" s="239"/>
      <c r="D688" s="239"/>
      <c r="E688" s="239"/>
      <c r="F688" s="239"/>
      <c r="G688" s="239"/>
      <c r="H688" s="239"/>
    </row>
    <row r="689" ht="15.75" customHeight="1">
      <c r="B689" s="239"/>
      <c r="C689" s="239"/>
      <c r="D689" s="239"/>
      <c r="E689" s="239"/>
      <c r="F689" s="239"/>
      <c r="G689" s="239"/>
      <c r="H689" s="239"/>
    </row>
    <row r="690" ht="15.75" customHeight="1">
      <c r="B690" s="239"/>
      <c r="C690" s="239"/>
      <c r="D690" s="239"/>
      <c r="E690" s="239"/>
      <c r="F690" s="239"/>
      <c r="G690" s="239"/>
      <c r="H690" s="239"/>
    </row>
    <row r="691" ht="15.75" customHeight="1">
      <c r="B691" s="239"/>
      <c r="C691" s="239"/>
      <c r="D691" s="239"/>
      <c r="E691" s="239"/>
      <c r="F691" s="239"/>
      <c r="G691" s="239"/>
      <c r="H691" s="239"/>
    </row>
    <row r="692" ht="15.75" customHeight="1">
      <c r="B692" s="239"/>
      <c r="C692" s="239"/>
      <c r="D692" s="239"/>
      <c r="E692" s="239"/>
      <c r="F692" s="239"/>
      <c r="G692" s="239"/>
      <c r="H692" s="239"/>
    </row>
    <row r="693" ht="15.75" customHeight="1">
      <c r="B693" s="239"/>
      <c r="C693" s="239"/>
      <c r="D693" s="239"/>
      <c r="E693" s="239"/>
      <c r="F693" s="239"/>
      <c r="G693" s="239"/>
      <c r="H693" s="239"/>
    </row>
    <row r="694" ht="15.75" customHeight="1">
      <c r="B694" s="239"/>
      <c r="C694" s="239"/>
      <c r="D694" s="239"/>
      <c r="E694" s="239"/>
      <c r="F694" s="239"/>
      <c r="G694" s="239"/>
      <c r="H694" s="239"/>
    </row>
    <row r="695" ht="15.75" customHeight="1">
      <c r="B695" s="239"/>
      <c r="C695" s="239"/>
      <c r="D695" s="239"/>
      <c r="E695" s="239"/>
      <c r="F695" s="239"/>
      <c r="G695" s="239"/>
      <c r="H695" s="239"/>
    </row>
    <row r="696" ht="15.75" customHeight="1">
      <c r="B696" s="239"/>
      <c r="C696" s="239"/>
      <c r="D696" s="239"/>
      <c r="E696" s="239"/>
      <c r="F696" s="239"/>
      <c r="G696" s="239"/>
      <c r="H696" s="239"/>
    </row>
    <row r="697" ht="15.75" customHeight="1">
      <c r="B697" s="239"/>
      <c r="C697" s="239"/>
      <c r="D697" s="239"/>
      <c r="E697" s="239"/>
      <c r="F697" s="239"/>
      <c r="G697" s="239"/>
      <c r="H697" s="239"/>
    </row>
    <row r="698" ht="15.75" customHeight="1">
      <c r="B698" s="239"/>
      <c r="C698" s="239"/>
      <c r="D698" s="239"/>
      <c r="E698" s="239"/>
      <c r="F698" s="239"/>
      <c r="G698" s="239"/>
      <c r="H698" s="239"/>
    </row>
    <row r="699" ht="15.75" customHeight="1">
      <c r="B699" s="239"/>
      <c r="C699" s="239"/>
      <c r="D699" s="239"/>
      <c r="E699" s="239"/>
      <c r="F699" s="239"/>
      <c r="G699" s="239"/>
      <c r="H699" s="239"/>
    </row>
    <row r="700" ht="15.75" customHeight="1">
      <c r="B700" s="239"/>
      <c r="C700" s="239"/>
      <c r="D700" s="239"/>
      <c r="E700" s="239"/>
      <c r="F700" s="239"/>
      <c r="G700" s="239"/>
      <c r="H700" s="239"/>
    </row>
    <row r="701" ht="15.75" customHeight="1">
      <c r="B701" s="239"/>
      <c r="C701" s="239"/>
      <c r="D701" s="239"/>
      <c r="E701" s="239"/>
      <c r="F701" s="239"/>
      <c r="G701" s="239"/>
      <c r="H701" s="239"/>
    </row>
    <row r="702" ht="15.75" customHeight="1">
      <c r="B702" s="239"/>
      <c r="C702" s="239"/>
      <c r="D702" s="239"/>
      <c r="E702" s="239"/>
      <c r="F702" s="239"/>
      <c r="G702" s="239"/>
      <c r="H702" s="239"/>
    </row>
    <row r="703" ht="15.75" customHeight="1">
      <c r="B703" s="239"/>
      <c r="C703" s="239"/>
      <c r="D703" s="239"/>
      <c r="E703" s="239"/>
      <c r="F703" s="239"/>
      <c r="G703" s="239"/>
      <c r="H703" s="239"/>
    </row>
    <row r="704" ht="15.75" customHeight="1">
      <c r="B704" s="239"/>
      <c r="C704" s="239"/>
      <c r="D704" s="239"/>
      <c r="E704" s="239"/>
      <c r="F704" s="239"/>
      <c r="G704" s="239"/>
      <c r="H704" s="239"/>
    </row>
    <row r="705" ht="15.75" customHeight="1">
      <c r="B705" s="239"/>
      <c r="C705" s="239"/>
      <c r="D705" s="239"/>
      <c r="E705" s="239"/>
      <c r="F705" s="239"/>
      <c r="G705" s="239"/>
      <c r="H705" s="239"/>
    </row>
    <row r="706" ht="15.75" customHeight="1">
      <c r="B706" s="239"/>
      <c r="C706" s="239"/>
      <c r="D706" s="239"/>
      <c r="E706" s="239"/>
      <c r="F706" s="239"/>
      <c r="G706" s="239"/>
      <c r="H706" s="239"/>
    </row>
    <row r="707" ht="15.75" customHeight="1">
      <c r="B707" s="239"/>
      <c r="C707" s="239"/>
      <c r="D707" s="239"/>
      <c r="E707" s="239"/>
      <c r="F707" s="239"/>
      <c r="G707" s="239"/>
      <c r="H707" s="239"/>
    </row>
    <row r="708" ht="15.75" customHeight="1">
      <c r="B708" s="239"/>
      <c r="C708" s="239"/>
      <c r="D708" s="239"/>
      <c r="E708" s="239"/>
      <c r="F708" s="239"/>
      <c r="G708" s="239"/>
      <c r="H708" s="239"/>
    </row>
    <row r="709" ht="15.75" customHeight="1">
      <c r="B709" s="239"/>
      <c r="C709" s="239"/>
      <c r="D709" s="239"/>
      <c r="E709" s="239"/>
      <c r="F709" s="239"/>
      <c r="G709" s="239"/>
      <c r="H709" s="239"/>
    </row>
    <row r="710" ht="15.75" customHeight="1">
      <c r="B710" s="239"/>
      <c r="C710" s="239"/>
      <c r="D710" s="239"/>
      <c r="E710" s="239"/>
      <c r="F710" s="239"/>
      <c r="G710" s="239"/>
      <c r="H710" s="239"/>
    </row>
    <row r="711" ht="15.75" customHeight="1">
      <c r="B711" s="239"/>
      <c r="C711" s="239"/>
      <c r="D711" s="239"/>
      <c r="E711" s="239"/>
      <c r="F711" s="239"/>
      <c r="G711" s="239"/>
      <c r="H711" s="239"/>
    </row>
    <row r="712" ht="15.75" customHeight="1">
      <c r="B712" s="239"/>
      <c r="C712" s="239"/>
      <c r="D712" s="239"/>
      <c r="E712" s="239"/>
      <c r="F712" s="239"/>
      <c r="G712" s="239"/>
      <c r="H712" s="239"/>
    </row>
    <row r="713" ht="15.75" customHeight="1">
      <c r="B713" s="239"/>
      <c r="C713" s="239"/>
      <c r="D713" s="239"/>
      <c r="E713" s="239"/>
      <c r="F713" s="239"/>
      <c r="G713" s="239"/>
      <c r="H713" s="239"/>
    </row>
    <row r="714" ht="15.75" customHeight="1">
      <c r="B714" s="239"/>
      <c r="C714" s="239"/>
      <c r="D714" s="239"/>
      <c r="E714" s="239"/>
      <c r="F714" s="239"/>
      <c r="G714" s="239"/>
      <c r="H714" s="239"/>
    </row>
    <row r="715" ht="15.75" customHeight="1">
      <c r="B715" s="239"/>
      <c r="C715" s="239"/>
      <c r="D715" s="239"/>
      <c r="E715" s="239"/>
      <c r="F715" s="239"/>
      <c r="G715" s="239"/>
      <c r="H715" s="239"/>
    </row>
    <row r="716" ht="15.75" customHeight="1">
      <c r="B716" s="239"/>
      <c r="C716" s="239"/>
      <c r="D716" s="239"/>
      <c r="E716" s="239"/>
      <c r="F716" s="239"/>
      <c r="G716" s="239"/>
      <c r="H716" s="239"/>
    </row>
    <row r="717" ht="15.75" customHeight="1">
      <c r="B717" s="239"/>
      <c r="C717" s="239"/>
      <c r="D717" s="239"/>
      <c r="E717" s="239"/>
      <c r="F717" s="239"/>
      <c r="G717" s="239"/>
      <c r="H717" s="239"/>
    </row>
    <row r="718" ht="15.75" customHeight="1">
      <c r="B718" s="239"/>
      <c r="C718" s="239"/>
      <c r="D718" s="239"/>
      <c r="E718" s="239"/>
      <c r="F718" s="239"/>
      <c r="G718" s="239"/>
      <c r="H718" s="239"/>
    </row>
    <row r="719" ht="15.75" customHeight="1">
      <c r="B719" s="239"/>
      <c r="C719" s="239"/>
      <c r="D719" s="239"/>
      <c r="E719" s="239"/>
      <c r="F719" s="239"/>
      <c r="G719" s="239"/>
      <c r="H719" s="239"/>
    </row>
    <row r="720" ht="15.75" customHeight="1">
      <c r="B720" s="239"/>
      <c r="C720" s="239"/>
      <c r="D720" s="239"/>
      <c r="E720" s="239"/>
      <c r="F720" s="239"/>
      <c r="G720" s="239"/>
      <c r="H720" s="239"/>
    </row>
    <row r="721" ht="15.75" customHeight="1">
      <c r="B721" s="239"/>
      <c r="C721" s="239"/>
      <c r="D721" s="239"/>
      <c r="E721" s="239"/>
      <c r="F721" s="239"/>
      <c r="G721" s="239"/>
      <c r="H721" s="239"/>
    </row>
    <row r="722" ht="15.75" customHeight="1">
      <c r="B722" s="239"/>
      <c r="C722" s="239"/>
      <c r="D722" s="239"/>
      <c r="E722" s="239"/>
      <c r="F722" s="239"/>
      <c r="G722" s="239"/>
      <c r="H722" s="239"/>
    </row>
    <row r="723" ht="15.75" customHeight="1">
      <c r="B723" s="239"/>
      <c r="C723" s="239"/>
      <c r="D723" s="239"/>
      <c r="E723" s="239"/>
      <c r="F723" s="239"/>
      <c r="G723" s="239"/>
      <c r="H723" s="239"/>
    </row>
    <row r="724" ht="15.75" customHeight="1">
      <c r="B724" s="239"/>
      <c r="C724" s="239"/>
      <c r="D724" s="239"/>
      <c r="E724" s="239"/>
      <c r="F724" s="239"/>
      <c r="G724" s="239"/>
      <c r="H724" s="239"/>
    </row>
    <row r="725" ht="15.75" customHeight="1">
      <c r="B725" s="239"/>
      <c r="C725" s="239"/>
      <c r="D725" s="239"/>
      <c r="E725" s="239"/>
      <c r="F725" s="239"/>
      <c r="G725" s="239"/>
      <c r="H725" s="239"/>
    </row>
    <row r="726" ht="15.75" customHeight="1">
      <c r="B726" s="239"/>
      <c r="C726" s="239"/>
      <c r="D726" s="239"/>
      <c r="E726" s="239"/>
      <c r="F726" s="239"/>
      <c r="G726" s="239"/>
      <c r="H726" s="239"/>
    </row>
    <row r="727" ht="15.75" customHeight="1">
      <c r="B727" s="239"/>
      <c r="C727" s="239"/>
      <c r="D727" s="239"/>
      <c r="E727" s="239"/>
      <c r="F727" s="239"/>
      <c r="G727" s="239"/>
      <c r="H727" s="239"/>
    </row>
    <row r="728" ht="15.75" customHeight="1">
      <c r="B728" s="239"/>
      <c r="C728" s="239"/>
      <c r="D728" s="239"/>
      <c r="E728" s="239"/>
      <c r="F728" s="239"/>
      <c r="G728" s="239"/>
      <c r="H728" s="239"/>
    </row>
    <row r="729" ht="15.75" customHeight="1">
      <c r="B729" s="239"/>
      <c r="C729" s="239"/>
      <c r="D729" s="239"/>
      <c r="E729" s="239"/>
      <c r="F729" s="239"/>
      <c r="G729" s="239"/>
      <c r="H729" s="239"/>
    </row>
    <row r="730" ht="15.75" customHeight="1">
      <c r="B730" s="239"/>
      <c r="C730" s="239"/>
      <c r="D730" s="239"/>
      <c r="E730" s="239"/>
      <c r="F730" s="239"/>
      <c r="G730" s="239"/>
      <c r="H730" s="239"/>
    </row>
    <row r="731" ht="15.75" customHeight="1">
      <c r="B731" s="239"/>
      <c r="C731" s="239"/>
      <c r="D731" s="239"/>
      <c r="E731" s="239"/>
      <c r="F731" s="239"/>
      <c r="G731" s="239"/>
      <c r="H731" s="239"/>
    </row>
    <row r="732" ht="15.75" customHeight="1">
      <c r="B732" s="239"/>
      <c r="C732" s="239"/>
      <c r="D732" s="239"/>
      <c r="E732" s="239"/>
      <c r="F732" s="239"/>
      <c r="G732" s="239"/>
      <c r="H732" s="239"/>
    </row>
    <row r="733" ht="15.75" customHeight="1">
      <c r="B733" s="239"/>
      <c r="C733" s="239"/>
      <c r="D733" s="239"/>
      <c r="E733" s="239"/>
      <c r="F733" s="239"/>
      <c r="G733" s="239"/>
      <c r="H733" s="239"/>
    </row>
    <row r="734" ht="15.75" customHeight="1">
      <c r="B734" s="239"/>
      <c r="C734" s="239"/>
      <c r="D734" s="239"/>
      <c r="E734" s="239"/>
      <c r="F734" s="239"/>
      <c r="G734" s="239"/>
      <c r="H734" s="239"/>
    </row>
    <row r="735" ht="15.75" customHeight="1">
      <c r="B735" s="239"/>
      <c r="C735" s="239"/>
      <c r="D735" s="239"/>
      <c r="E735" s="239"/>
      <c r="F735" s="239"/>
      <c r="G735" s="239"/>
      <c r="H735" s="239"/>
    </row>
    <row r="736" ht="15.75" customHeight="1">
      <c r="B736" s="239"/>
      <c r="C736" s="239"/>
      <c r="D736" s="239"/>
      <c r="E736" s="239"/>
      <c r="F736" s="239"/>
      <c r="G736" s="239"/>
      <c r="H736" s="239"/>
    </row>
    <row r="737" ht="15.75" customHeight="1">
      <c r="B737" s="239"/>
      <c r="C737" s="239"/>
      <c r="D737" s="239"/>
      <c r="E737" s="239"/>
      <c r="F737" s="239"/>
      <c r="G737" s="239"/>
      <c r="H737" s="239"/>
    </row>
    <row r="738" ht="15.75" customHeight="1">
      <c r="B738" s="239"/>
      <c r="C738" s="239"/>
      <c r="D738" s="239"/>
      <c r="E738" s="239"/>
      <c r="F738" s="239"/>
      <c r="G738" s="239"/>
      <c r="H738" s="239"/>
    </row>
    <row r="739" ht="15.75" customHeight="1">
      <c r="B739" s="239"/>
      <c r="C739" s="239"/>
      <c r="D739" s="239"/>
      <c r="E739" s="239"/>
      <c r="F739" s="239"/>
      <c r="G739" s="239"/>
      <c r="H739" s="239"/>
    </row>
    <row r="740" ht="15.75" customHeight="1">
      <c r="B740" s="239"/>
      <c r="C740" s="239"/>
      <c r="D740" s="239"/>
      <c r="E740" s="239"/>
      <c r="F740" s="239"/>
      <c r="G740" s="239"/>
      <c r="H740" s="239"/>
    </row>
    <row r="741" ht="15.75" customHeight="1">
      <c r="B741" s="239"/>
      <c r="C741" s="239"/>
      <c r="D741" s="239"/>
      <c r="E741" s="239"/>
      <c r="F741" s="239"/>
      <c r="G741" s="239"/>
      <c r="H741" s="239"/>
    </row>
    <row r="742" ht="15.75" customHeight="1">
      <c r="B742" s="239"/>
      <c r="C742" s="239"/>
      <c r="D742" s="239"/>
      <c r="E742" s="239"/>
      <c r="F742" s="239"/>
      <c r="G742" s="239"/>
      <c r="H742" s="239"/>
    </row>
    <row r="743" ht="15.75" customHeight="1">
      <c r="B743" s="239"/>
      <c r="C743" s="239"/>
      <c r="D743" s="239"/>
      <c r="E743" s="239"/>
      <c r="F743" s="239"/>
      <c r="G743" s="239"/>
      <c r="H743" s="239"/>
    </row>
    <row r="744" ht="15.75" customHeight="1">
      <c r="B744" s="239"/>
      <c r="C744" s="239"/>
      <c r="D744" s="239"/>
      <c r="E744" s="239"/>
      <c r="F744" s="239"/>
      <c r="G744" s="239"/>
      <c r="H744" s="239"/>
    </row>
    <row r="745" ht="15.75" customHeight="1">
      <c r="B745" s="239"/>
      <c r="C745" s="239"/>
      <c r="D745" s="239"/>
      <c r="E745" s="239"/>
      <c r="F745" s="239"/>
      <c r="G745" s="239"/>
      <c r="H745" s="239"/>
    </row>
    <row r="746" ht="15.75" customHeight="1">
      <c r="B746" s="239"/>
      <c r="C746" s="239"/>
      <c r="D746" s="239"/>
      <c r="E746" s="239"/>
      <c r="F746" s="239"/>
      <c r="G746" s="239"/>
      <c r="H746" s="239"/>
    </row>
    <row r="747" ht="15.75" customHeight="1">
      <c r="B747" s="239"/>
      <c r="C747" s="239"/>
      <c r="D747" s="239"/>
      <c r="E747" s="239"/>
      <c r="F747" s="239"/>
      <c r="G747" s="239"/>
      <c r="H747" s="239"/>
    </row>
    <row r="748" ht="15.75" customHeight="1">
      <c r="B748" s="239"/>
      <c r="C748" s="239"/>
      <c r="D748" s="239"/>
      <c r="E748" s="239"/>
      <c r="F748" s="239"/>
      <c r="G748" s="239"/>
      <c r="H748" s="239"/>
    </row>
    <row r="749" ht="15.75" customHeight="1">
      <c r="B749" s="239"/>
      <c r="C749" s="239"/>
      <c r="D749" s="239"/>
      <c r="E749" s="239"/>
      <c r="F749" s="239"/>
      <c r="G749" s="239"/>
      <c r="H749" s="239"/>
    </row>
    <row r="750" ht="15.75" customHeight="1">
      <c r="B750" s="239"/>
      <c r="C750" s="239"/>
      <c r="D750" s="239"/>
      <c r="E750" s="239"/>
      <c r="F750" s="239"/>
      <c r="G750" s="239"/>
      <c r="H750" s="239"/>
    </row>
    <row r="751" ht="15.75" customHeight="1">
      <c r="B751" s="239"/>
      <c r="C751" s="239"/>
      <c r="D751" s="239"/>
      <c r="E751" s="239"/>
      <c r="F751" s="239"/>
      <c r="G751" s="239"/>
      <c r="H751" s="239"/>
    </row>
    <row r="752" ht="15.75" customHeight="1">
      <c r="B752" s="239"/>
      <c r="C752" s="239"/>
      <c r="D752" s="239"/>
      <c r="E752" s="239"/>
      <c r="F752" s="239"/>
      <c r="G752" s="239"/>
      <c r="H752" s="239"/>
    </row>
    <row r="753" ht="15.75" customHeight="1">
      <c r="B753" s="239"/>
      <c r="C753" s="239"/>
      <c r="D753" s="239"/>
      <c r="E753" s="239"/>
      <c r="F753" s="239"/>
      <c r="G753" s="239"/>
      <c r="H753" s="239"/>
    </row>
    <row r="754" ht="15.75" customHeight="1">
      <c r="B754" s="239"/>
      <c r="C754" s="239"/>
      <c r="D754" s="239"/>
      <c r="E754" s="239"/>
      <c r="F754" s="239"/>
      <c r="G754" s="239"/>
      <c r="H754" s="239"/>
    </row>
    <row r="755" ht="15.75" customHeight="1">
      <c r="B755" s="239"/>
      <c r="C755" s="239"/>
      <c r="D755" s="239"/>
      <c r="E755" s="239"/>
      <c r="F755" s="239"/>
      <c r="G755" s="239"/>
      <c r="H755" s="239"/>
    </row>
    <row r="756" ht="15.75" customHeight="1">
      <c r="B756" s="239"/>
      <c r="C756" s="239"/>
      <c r="D756" s="239"/>
      <c r="E756" s="239"/>
      <c r="F756" s="239"/>
      <c r="G756" s="239"/>
      <c r="H756" s="239"/>
    </row>
    <row r="757" ht="15.75" customHeight="1">
      <c r="B757" s="239"/>
      <c r="C757" s="239"/>
      <c r="D757" s="239"/>
      <c r="E757" s="239"/>
      <c r="F757" s="239"/>
      <c r="G757" s="239"/>
      <c r="H757" s="239"/>
    </row>
    <row r="758" ht="15.75" customHeight="1">
      <c r="B758" s="239"/>
      <c r="C758" s="239"/>
      <c r="D758" s="239"/>
      <c r="E758" s="239"/>
      <c r="F758" s="239"/>
      <c r="G758" s="239"/>
      <c r="H758" s="239"/>
    </row>
    <row r="759" ht="15.75" customHeight="1">
      <c r="B759" s="239"/>
      <c r="C759" s="239"/>
      <c r="D759" s="239"/>
      <c r="E759" s="239"/>
      <c r="F759" s="239"/>
      <c r="G759" s="239"/>
      <c r="H759" s="239"/>
    </row>
    <row r="760" ht="15.75" customHeight="1">
      <c r="B760" s="239"/>
      <c r="C760" s="239"/>
      <c r="D760" s="239"/>
      <c r="E760" s="239"/>
      <c r="F760" s="239"/>
      <c r="G760" s="239"/>
      <c r="H760" s="239"/>
    </row>
    <row r="761" ht="15.75" customHeight="1">
      <c r="B761" s="239"/>
      <c r="C761" s="239"/>
      <c r="D761" s="239"/>
      <c r="E761" s="239"/>
      <c r="F761" s="239"/>
      <c r="G761" s="239"/>
      <c r="H761" s="239"/>
    </row>
    <row r="762" ht="15.75" customHeight="1">
      <c r="B762" s="239"/>
      <c r="C762" s="239"/>
      <c r="D762" s="239"/>
      <c r="E762" s="239"/>
      <c r="F762" s="239"/>
      <c r="G762" s="239"/>
      <c r="H762" s="239"/>
    </row>
    <row r="763" ht="15.75" customHeight="1">
      <c r="B763" s="239"/>
      <c r="C763" s="239"/>
      <c r="D763" s="239"/>
      <c r="E763" s="239"/>
      <c r="F763" s="239"/>
      <c r="G763" s="239"/>
      <c r="H763" s="239"/>
    </row>
    <row r="764" ht="15.75" customHeight="1">
      <c r="B764" s="239"/>
      <c r="C764" s="239"/>
      <c r="D764" s="239"/>
      <c r="E764" s="239"/>
      <c r="F764" s="239"/>
      <c r="G764" s="239"/>
      <c r="H764" s="239"/>
    </row>
    <row r="765" ht="15.75" customHeight="1">
      <c r="B765" s="239"/>
      <c r="C765" s="239"/>
      <c r="D765" s="239"/>
      <c r="E765" s="239"/>
      <c r="F765" s="239"/>
      <c r="G765" s="239"/>
      <c r="H765" s="239"/>
    </row>
    <row r="766" ht="15.75" customHeight="1">
      <c r="B766" s="239"/>
      <c r="C766" s="239"/>
      <c r="D766" s="239"/>
      <c r="E766" s="239"/>
      <c r="F766" s="239"/>
      <c r="G766" s="239"/>
      <c r="H766" s="239"/>
    </row>
    <row r="767" ht="15.75" customHeight="1">
      <c r="B767" s="239"/>
      <c r="C767" s="239"/>
      <c r="D767" s="239"/>
      <c r="E767" s="239"/>
      <c r="F767" s="239"/>
      <c r="G767" s="239"/>
      <c r="H767" s="239"/>
    </row>
    <row r="768" ht="15.75" customHeight="1">
      <c r="B768" s="239"/>
      <c r="C768" s="239"/>
      <c r="D768" s="239"/>
      <c r="E768" s="239"/>
      <c r="F768" s="239"/>
      <c r="G768" s="239"/>
      <c r="H768" s="239"/>
    </row>
    <row r="769" ht="15.75" customHeight="1">
      <c r="B769" s="239"/>
      <c r="C769" s="239"/>
      <c r="D769" s="239"/>
      <c r="E769" s="239"/>
      <c r="F769" s="239"/>
      <c r="G769" s="239"/>
      <c r="H769" s="239"/>
    </row>
    <row r="770" ht="15.75" customHeight="1">
      <c r="B770" s="239"/>
      <c r="C770" s="239"/>
      <c r="D770" s="239"/>
      <c r="E770" s="239"/>
      <c r="F770" s="239"/>
      <c r="G770" s="239"/>
      <c r="H770" s="239"/>
    </row>
    <row r="771" ht="15.75" customHeight="1">
      <c r="B771" s="239"/>
      <c r="C771" s="239"/>
      <c r="D771" s="239"/>
      <c r="E771" s="239"/>
      <c r="F771" s="239"/>
      <c r="G771" s="239"/>
      <c r="H771" s="239"/>
    </row>
    <row r="772" ht="15.75" customHeight="1">
      <c r="B772" s="239"/>
      <c r="C772" s="239"/>
      <c r="D772" s="239"/>
      <c r="E772" s="239"/>
      <c r="F772" s="239"/>
      <c r="G772" s="239"/>
      <c r="H772" s="239"/>
    </row>
    <row r="773" ht="15.75" customHeight="1">
      <c r="B773" s="239"/>
      <c r="C773" s="239"/>
      <c r="D773" s="239"/>
      <c r="E773" s="239"/>
      <c r="F773" s="239"/>
      <c r="G773" s="239"/>
      <c r="H773" s="239"/>
    </row>
    <row r="774" ht="15.75" customHeight="1">
      <c r="B774" s="239"/>
      <c r="C774" s="239"/>
      <c r="D774" s="239"/>
      <c r="E774" s="239"/>
      <c r="F774" s="239"/>
      <c r="G774" s="239"/>
      <c r="H774" s="239"/>
    </row>
    <row r="775" ht="15.75" customHeight="1">
      <c r="B775" s="239"/>
      <c r="C775" s="239"/>
      <c r="D775" s="239"/>
      <c r="E775" s="239"/>
      <c r="F775" s="239"/>
      <c r="G775" s="239"/>
      <c r="H775" s="239"/>
    </row>
    <row r="776" ht="15.75" customHeight="1">
      <c r="B776" s="239"/>
      <c r="C776" s="239"/>
      <c r="D776" s="239"/>
      <c r="E776" s="239"/>
      <c r="F776" s="239"/>
      <c r="G776" s="239"/>
      <c r="H776" s="239"/>
    </row>
    <row r="777" ht="15.75" customHeight="1">
      <c r="B777" s="239"/>
      <c r="C777" s="239"/>
      <c r="D777" s="239"/>
      <c r="E777" s="239"/>
      <c r="F777" s="239"/>
      <c r="G777" s="239"/>
      <c r="H777" s="239"/>
    </row>
    <row r="778" ht="15.75" customHeight="1">
      <c r="B778" s="239"/>
      <c r="C778" s="239"/>
      <c r="D778" s="239"/>
      <c r="E778" s="239"/>
      <c r="F778" s="239"/>
      <c r="G778" s="239"/>
      <c r="H778" s="239"/>
    </row>
    <row r="779" ht="15.75" customHeight="1">
      <c r="B779" s="239"/>
      <c r="C779" s="239"/>
      <c r="D779" s="239"/>
      <c r="E779" s="239"/>
      <c r="F779" s="239"/>
      <c r="G779" s="239"/>
      <c r="H779" s="239"/>
    </row>
    <row r="780" ht="15.75" customHeight="1">
      <c r="B780" s="239"/>
      <c r="C780" s="239"/>
      <c r="D780" s="239"/>
      <c r="E780" s="239"/>
      <c r="F780" s="239"/>
      <c r="G780" s="239"/>
      <c r="H780" s="239"/>
    </row>
    <row r="781" ht="15.75" customHeight="1">
      <c r="B781" s="239"/>
      <c r="C781" s="239"/>
      <c r="D781" s="239"/>
      <c r="E781" s="239"/>
      <c r="F781" s="239"/>
      <c r="G781" s="239"/>
      <c r="H781" s="239"/>
    </row>
    <row r="782" ht="15.75" customHeight="1">
      <c r="B782" s="239"/>
      <c r="C782" s="239"/>
      <c r="D782" s="239"/>
      <c r="E782" s="239"/>
      <c r="F782" s="239"/>
      <c r="G782" s="239"/>
      <c r="H782" s="239"/>
    </row>
    <row r="783" ht="15.75" customHeight="1">
      <c r="B783" s="239"/>
      <c r="C783" s="239"/>
      <c r="D783" s="239"/>
      <c r="E783" s="239"/>
      <c r="F783" s="239"/>
      <c r="G783" s="239"/>
      <c r="H783" s="239"/>
    </row>
    <row r="784" ht="15.75" customHeight="1">
      <c r="B784" s="239"/>
      <c r="C784" s="239"/>
      <c r="D784" s="239"/>
      <c r="E784" s="239"/>
      <c r="F784" s="239"/>
      <c r="G784" s="239"/>
      <c r="H784" s="239"/>
    </row>
    <row r="785" ht="15.75" customHeight="1">
      <c r="B785" s="239"/>
      <c r="C785" s="239"/>
      <c r="D785" s="239"/>
      <c r="E785" s="239"/>
      <c r="F785" s="239"/>
      <c r="G785" s="239"/>
      <c r="H785" s="239"/>
    </row>
    <row r="786" ht="15.75" customHeight="1">
      <c r="B786" s="239"/>
      <c r="C786" s="239"/>
      <c r="D786" s="239"/>
      <c r="E786" s="239"/>
      <c r="F786" s="239"/>
      <c r="G786" s="239"/>
      <c r="H786" s="239"/>
    </row>
    <row r="787" ht="15.75" customHeight="1">
      <c r="B787" s="239"/>
      <c r="C787" s="239"/>
      <c r="D787" s="239"/>
      <c r="E787" s="239"/>
      <c r="F787" s="239"/>
      <c r="G787" s="239"/>
      <c r="H787" s="239"/>
    </row>
    <row r="788" ht="15.75" customHeight="1">
      <c r="B788" s="239"/>
      <c r="C788" s="239"/>
      <c r="D788" s="239"/>
      <c r="E788" s="239"/>
      <c r="F788" s="239"/>
      <c r="G788" s="239"/>
      <c r="H788" s="239"/>
    </row>
    <row r="789" ht="15.75" customHeight="1">
      <c r="B789" s="239"/>
      <c r="C789" s="239"/>
      <c r="D789" s="239"/>
      <c r="E789" s="239"/>
      <c r="F789" s="239"/>
      <c r="G789" s="239"/>
      <c r="H789" s="239"/>
    </row>
    <row r="790" ht="15.75" customHeight="1">
      <c r="B790" s="239"/>
      <c r="C790" s="239"/>
      <c r="D790" s="239"/>
      <c r="E790" s="239"/>
      <c r="F790" s="239"/>
      <c r="G790" s="239"/>
      <c r="H790" s="239"/>
    </row>
    <row r="791" ht="15.75" customHeight="1">
      <c r="B791" s="239"/>
      <c r="C791" s="239"/>
      <c r="D791" s="239"/>
      <c r="E791" s="239"/>
      <c r="F791" s="239"/>
      <c r="G791" s="239"/>
      <c r="H791" s="239"/>
    </row>
    <row r="792" ht="15.75" customHeight="1">
      <c r="B792" s="239"/>
      <c r="C792" s="239"/>
      <c r="D792" s="239"/>
      <c r="E792" s="239"/>
      <c r="F792" s="239"/>
      <c r="G792" s="239"/>
      <c r="H792" s="239"/>
    </row>
    <row r="793" ht="15.75" customHeight="1">
      <c r="B793" s="239"/>
      <c r="C793" s="239"/>
      <c r="D793" s="239"/>
      <c r="E793" s="239"/>
      <c r="F793" s="239"/>
      <c r="G793" s="239"/>
      <c r="H793" s="239"/>
    </row>
    <row r="794" ht="15.75" customHeight="1">
      <c r="B794" s="239"/>
      <c r="C794" s="239"/>
      <c r="D794" s="239"/>
      <c r="E794" s="239"/>
      <c r="F794" s="239"/>
      <c r="G794" s="239"/>
      <c r="H794" s="239"/>
    </row>
    <row r="795" ht="15.75" customHeight="1">
      <c r="B795" s="239"/>
      <c r="C795" s="239"/>
      <c r="D795" s="239"/>
      <c r="E795" s="239"/>
      <c r="F795" s="239"/>
      <c r="G795" s="239"/>
      <c r="H795" s="239"/>
    </row>
    <row r="796" ht="15.75" customHeight="1">
      <c r="B796" s="239"/>
      <c r="C796" s="239"/>
      <c r="D796" s="239"/>
      <c r="E796" s="239"/>
      <c r="F796" s="239"/>
      <c r="G796" s="239"/>
      <c r="H796" s="239"/>
    </row>
    <row r="797" ht="15.75" customHeight="1">
      <c r="B797" s="239"/>
      <c r="C797" s="239"/>
      <c r="D797" s="239"/>
      <c r="E797" s="239"/>
      <c r="F797" s="239"/>
      <c r="G797" s="239"/>
      <c r="H797" s="239"/>
    </row>
    <row r="798" ht="15.75" customHeight="1">
      <c r="B798" s="239"/>
      <c r="C798" s="239"/>
      <c r="D798" s="239"/>
      <c r="E798" s="239"/>
      <c r="F798" s="239"/>
      <c r="G798" s="239"/>
      <c r="H798" s="239"/>
    </row>
    <row r="799" ht="15.75" customHeight="1">
      <c r="B799" s="239"/>
      <c r="C799" s="239"/>
      <c r="D799" s="239"/>
      <c r="E799" s="239"/>
      <c r="F799" s="239"/>
      <c r="G799" s="239"/>
      <c r="H799" s="239"/>
    </row>
    <row r="800" ht="15.75" customHeight="1">
      <c r="B800" s="239"/>
      <c r="C800" s="239"/>
      <c r="D800" s="239"/>
      <c r="E800" s="239"/>
      <c r="F800" s="239"/>
      <c r="G800" s="239"/>
      <c r="H800" s="239"/>
    </row>
    <row r="801" ht="15.75" customHeight="1">
      <c r="B801" s="239"/>
      <c r="C801" s="239"/>
      <c r="D801" s="239"/>
      <c r="E801" s="239"/>
      <c r="F801" s="239"/>
      <c r="G801" s="239"/>
      <c r="H801" s="239"/>
    </row>
    <row r="802" ht="15.75" customHeight="1">
      <c r="B802" s="239"/>
      <c r="C802" s="239"/>
      <c r="D802" s="239"/>
      <c r="E802" s="239"/>
      <c r="F802" s="239"/>
      <c r="G802" s="239"/>
      <c r="H802" s="239"/>
    </row>
    <row r="803" ht="15.75" customHeight="1">
      <c r="B803" s="239"/>
      <c r="C803" s="239"/>
      <c r="D803" s="239"/>
      <c r="E803" s="239"/>
      <c r="F803" s="239"/>
      <c r="G803" s="239"/>
      <c r="H803" s="239"/>
    </row>
    <row r="804" ht="15.75" customHeight="1">
      <c r="B804" s="239"/>
      <c r="C804" s="239"/>
      <c r="D804" s="239"/>
      <c r="E804" s="239"/>
      <c r="F804" s="239"/>
      <c r="G804" s="239"/>
      <c r="H804" s="239"/>
    </row>
    <row r="805" ht="15.75" customHeight="1">
      <c r="B805" s="239"/>
      <c r="C805" s="239"/>
      <c r="D805" s="239"/>
      <c r="E805" s="239"/>
      <c r="F805" s="239"/>
      <c r="G805" s="239"/>
      <c r="H805" s="239"/>
    </row>
    <row r="806" ht="15.75" customHeight="1">
      <c r="B806" s="239"/>
      <c r="C806" s="239"/>
      <c r="D806" s="239"/>
      <c r="E806" s="239"/>
      <c r="F806" s="239"/>
      <c r="G806" s="239"/>
      <c r="H806" s="239"/>
    </row>
    <row r="807" ht="15.75" customHeight="1">
      <c r="B807" s="239"/>
      <c r="C807" s="239"/>
      <c r="D807" s="239"/>
      <c r="E807" s="239"/>
      <c r="F807" s="239"/>
      <c r="G807" s="239"/>
      <c r="H807" s="239"/>
    </row>
    <row r="808" ht="15.75" customHeight="1">
      <c r="B808" s="239"/>
      <c r="C808" s="239"/>
      <c r="D808" s="239"/>
      <c r="E808" s="239"/>
      <c r="F808" s="239"/>
      <c r="G808" s="239"/>
      <c r="H808" s="239"/>
    </row>
    <row r="809" ht="15.75" customHeight="1">
      <c r="B809" s="239"/>
      <c r="C809" s="239"/>
      <c r="D809" s="239"/>
      <c r="E809" s="239"/>
      <c r="F809" s="239"/>
      <c r="G809" s="239"/>
      <c r="H809" s="239"/>
    </row>
    <row r="810" ht="15.75" customHeight="1">
      <c r="B810" s="239"/>
      <c r="C810" s="239"/>
      <c r="D810" s="239"/>
      <c r="E810" s="239"/>
      <c r="F810" s="239"/>
      <c r="G810" s="239"/>
      <c r="H810" s="239"/>
    </row>
    <row r="811" ht="15.75" customHeight="1">
      <c r="B811" s="239"/>
      <c r="C811" s="239"/>
      <c r="D811" s="239"/>
      <c r="E811" s="239"/>
      <c r="F811" s="239"/>
      <c r="G811" s="239"/>
      <c r="H811" s="239"/>
    </row>
    <row r="812" ht="15.75" customHeight="1">
      <c r="B812" s="239"/>
      <c r="C812" s="239"/>
      <c r="D812" s="239"/>
      <c r="E812" s="239"/>
      <c r="F812" s="239"/>
      <c r="G812" s="239"/>
      <c r="H812" s="239"/>
    </row>
    <row r="813" ht="15.75" customHeight="1">
      <c r="B813" s="239"/>
      <c r="C813" s="239"/>
      <c r="D813" s="239"/>
      <c r="E813" s="239"/>
      <c r="F813" s="239"/>
      <c r="G813" s="239"/>
      <c r="H813" s="239"/>
    </row>
    <row r="814" ht="15.75" customHeight="1">
      <c r="B814" s="239"/>
      <c r="C814" s="239"/>
      <c r="D814" s="239"/>
      <c r="E814" s="239"/>
      <c r="F814" s="239"/>
      <c r="G814" s="239"/>
      <c r="H814" s="239"/>
    </row>
    <row r="815" ht="15.75" customHeight="1">
      <c r="B815" s="239"/>
      <c r="C815" s="239"/>
      <c r="D815" s="239"/>
      <c r="E815" s="239"/>
      <c r="F815" s="239"/>
      <c r="G815" s="239"/>
      <c r="H815" s="239"/>
    </row>
    <row r="816" ht="15.75" customHeight="1">
      <c r="B816" s="239"/>
      <c r="C816" s="239"/>
      <c r="D816" s="239"/>
      <c r="E816" s="239"/>
      <c r="F816" s="239"/>
      <c r="G816" s="239"/>
      <c r="H816" s="239"/>
    </row>
    <row r="817" ht="15.75" customHeight="1">
      <c r="B817" s="239"/>
      <c r="C817" s="239"/>
      <c r="D817" s="239"/>
      <c r="E817" s="239"/>
      <c r="F817" s="239"/>
      <c r="G817" s="239"/>
      <c r="H817" s="239"/>
    </row>
    <row r="818" ht="15.75" customHeight="1">
      <c r="B818" s="239"/>
      <c r="C818" s="239"/>
      <c r="D818" s="239"/>
      <c r="E818" s="239"/>
      <c r="F818" s="239"/>
      <c r="G818" s="239"/>
      <c r="H818" s="239"/>
    </row>
    <row r="819" ht="15.75" customHeight="1">
      <c r="B819" s="239"/>
      <c r="C819" s="239"/>
      <c r="D819" s="239"/>
      <c r="E819" s="239"/>
      <c r="F819" s="239"/>
      <c r="G819" s="239"/>
      <c r="H819" s="239"/>
    </row>
    <row r="820" ht="15.75" customHeight="1">
      <c r="B820" s="239"/>
      <c r="C820" s="239"/>
      <c r="D820" s="239"/>
      <c r="E820" s="239"/>
      <c r="F820" s="239"/>
      <c r="G820" s="239"/>
      <c r="H820" s="239"/>
    </row>
    <row r="821" ht="15.75" customHeight="1">
      <c r="B821" s="239"/>
      <c r="C821" s="239"/>
      <c r="D821" s="239"/>
      <c r="E821" s="239"/>
      <c r="F821" s="239"/>
      <c r="G821" s="239"/>
      <c r="H821" s="239"/>
    </row>
    <row r="822" ht="15.75" customHeight="1">
      <c r="B822" s="239"/>
      <c r="C822" s="239"/>
      <c r="D822" s="239"/>
      <c r="E822" s="239"/>
      <c r="F822" s="239"/>
      <c r="G822" s="239"/>
      <c r="H822" s="239"/>
    </row>
    <row r="823" ht="15.75" customHeight="1">
      <c r="B823" s="239"/>
      <c r="C823" s="239"/>
      <c r="D823" s="239"/>
      <c r="E823" s="239"/>
      <c r="F823" s="239"/>
      <c r="G823" s="239"/>
      <c r="H823" s="239"/>
    </row>
    <row r="824" ht="15.75" customHeight="1">
      <c r="B824" s="239"/>
      <c r="C824" s="239"/>
      <c r="D824" s="239"/>
      <c r="E824" s="239"/>
      <c r="F824" s="239"/>
      <c r="G824" s="239"/>
      <c r="H824" s="239"/>
    </row>
    <row r="825" ht="15.75" customHeight="1">
      <c r="B825" s="239"/>
      <c r="C825" s="239"/>
      <c r="D825" s="239"/>
      <c r="E825" s="239"/>
      <c r="F825" s="239"/>
      <c r="G825" s="239"/>
      <c r="H825" s="239"/>
    </row>
    <row r="826" ht="15.75" customHeight="1">
      <c r="B826" s="239"/>
      <c r="C826" s="239"/>
      <c r="D826" s="239"/>
      <c r="E826" s="239"/>
      <c r="F826" s="239"/>
      <c r="G826" s="239"/>
      <c r="H826" s="239"/>
    </row>
    <row r="827" ht="15.75" customHeight="1">
      <c r="B827" s="239"/>
      <c r="C827" s="239"/>
      <c r="D827" s="239"/>
      <c r="E827" s="239"/>
      <c r="F827" s="239"/>
      <c r="G827" s="239"/>
      <c r="H827" s="239"/>
    </row>
    <row r="828" ht="15.75" customHeight="1">
      <c r="B828" s="239"/>
      <c r="C828" s="239"/>
      <c r="D828" s="239"/>
      <c r="E828" s="239"/>
      <c r="F828" s="239"/>
      <c r="G828" s="239"/>
      <c r="H828" s="239"/>
    </row>
    <row r="829" ht="15.75" customHeight="1">
      <c r="B829" s="239"/>
      <c r="C829" s="239"/>
      <c r="D829" s="239"/>
      <c r="E829" s="239"/>
      <c r="F829" s="239"/>
      <c r="G829" s="239"/>
      <c r="H829" s="239"/>
    </row>
    <row r="830" ht="15.75" customHeight="1">
      <c r="B830" s="239"/>
      <c r="C830" s="239"/>
      <c r="D830" s="239"/>
      <c r="E830" s="239"/>
      <c r="F830" s="239"/>
      <c r="G830" s="239"/>
      <c r="H830" s="239"/>
    </row>
    <row r="831" ht="15.75" customHeight="1">
      <c r="B831" s="239"/>
      <c r="C831" s="239"/>
      <c r="D831" s="239"/>
      <c r="E831" s="239"/>
      <c r="F831" s="239"/>
      <c r="G831" s="239"/>
      <c r="H831" s="239"/>
    </row>
    <row r="832" ht="15.75" customHeight="1">
      <c r="B832" s="239"/>
      <c r="C832" s="239"/>
      <c r="D832" s="239"/>
      <c r="E832" s="239"/>
      <c r="F832" s="239"/>
      <c r="G832" s="239"/>
      <c r="H832" s="239"/>
    </row>
    <row r="833" ht="15.75" customHeight="1">
      <c r="B833" s="239"/>
      <c r="C833" s="239"/>
      <c r="D833" s="239"/>
      <c r="E833" s="239"/>
      <c r="F833" s="239"/>
      <c r="G833" s="239"/>
      <c r="H833" s="239"/>
    </row>
    <row r="834" ht="15.75" customHeight="1">
      <c r="B834" s="239"/>
      <c r="C834" s="239"/>
      <c r="D834" s="239"/>
      <c r="E834" s="239"/>
      <c r="F834" s="239"/>
      <c r="G834" s="239"/>
      <c r="H834" s="239"/>
    </row>
    <row r="835" ht="15.75" customHeight="1">
      <c r="B835" s="239"/>
      <c r="C835" s="239"/>
      <c r="D835" s="239"/>
      <c r="E835" s="239"/>
      <c r="F835" s="239"/>
      <c r="G835" s="239"/>
      <c r="H835" s="239"/>
    </row>
    <row r="836" ht="15.75" customHeight="1">
      <c r="B836" s="239"/>
      <c r="C836" s="239"/>
      <c r="D836" s="239"/>
      <c r="E836" s="239"/>
      <c r="F836" s="239"/>
      <c r="G836" s="239"/>
      <c r="H836" s="239"/>
    </row>
    <row r="837" ht="15.75" customHeight="1">
      <c r="B837" s="239"/>
      <c r="C837" s="239"/>
      <c r="D837" s="239"/>
      <c r="E837" s="239"/>
      <c r="F837" s="239"/>
      <c r="G837" s="239"/>
      <c r="H837" s="239"/>
    </row>
    <row r="838" ht="15.75" customHeight="1">
      <c r="B838" s="239"/>
      <c r="C838" s="239"/>
      <c r="D838" s="239"/>
      <c r="E838" s="239"/>
      <c r="F838" s="239"/>
      <c r="G838" s="239"/>
      <c r="H838" s="239"/>
    </row>
    <row r="839" ht="15.75" customHeight="1">
      <c r="B839" s="239"/>
      <c r="C839" s="239"/>
      <c r="D839" s="239"/>
      <c r="E839" s="239"/>
      <c r="F839" s="239"/>
      <c r="G839" s="239"/>
      <c r="H839" s="239"/>
    </row>
    <row r="840" ht="15.75" customHeight="1">
      <c r="B840" s="239"/>
      <c r="C840" s="239"/>
      <c r="D840" s="239"/>
      <c r="E840" s="239"/>
      <c r="F840" s="239"/>
      <c r="G840" s="239"/>
      <c r="H840" s="239"/>
    </row>
    <row r="841" ht="15.75" customHeight="1">
      <c r="B841" s="239"/>
      <c r="C841" s="239"/>
      <c r="D841" s="239"/>
      <c r="E841" s="239"/>
      <c r="F841" s="239"/>
      <c r="G841" s="239"/>
      <c r="H841" s="239"/>
    </row>
    <row r="842" ht="15.75" customHeight="1">
      <c r="B842" s="239"/>
      <c r="C842" s="239"/>
      <c r="D842" s="239"/>
      <c r="E842" s="239"/>
      <c r="F842" s="239"/>
      <c r="G842" s="239"/>
      <c r="H842" s="239"/>
    </row>
    <row r="843" ht="15.75" customHeight="1">
      <c r="B843" s="239"/>
      <c r="C843" s="239"/>
      <c r="D843" s="239"/>
      <c r="E843" s="239"/>
      <c r="F843" s="239"/>
      <c r="G843" s="239"/>
      <c r="H843" s="239"/>
    </row>
    <row r="844" ht="15.75" customHeight="1">
      <c r="B844" s="239"/>
      <c r="C844" s="239"/>
      <c r="D844" s="239"/>
      <c r="E844" s="239"/>
      <c r="F844" s="239"/>
      <c r="G844" s="239"/>
      <c r="H844" s="239"/>
    </row>
    <row r="845" ht="15.75" customHeight="1">
      <c r="B845" s="239"/>
      <c r="C845" s="239"/>
      <c r="D845" s="239"/>
      <c r="E845" s="239"/>
      <c r="F845" s="239"/>
      <c r="G845" s="239"/>
      <c r="H845" s="239"/>
    </row>
    <row r="846" ht="15.75" customHeight="1">
      <c r="B846" s="239"/>
      <c r="C846" s="239"/>
      <c r="D846" s="239"/>
      <c r="E846" s="239"/>
      <c r="F846" s="239"/>
      <c r="G846" s="239"/>
      <c r="H846" s="239"/>
    </row>
    <row r="847" ht="15.75" customHeight="1">
      <c r="B847" s="239"/>
      <c r="C847" s="239"/>
      <c r="D847" s="239"/>
      <c r="E847" s="239"/>
      <c r="F847" s="239"/>
      <c r="G847" s="239"/>
      <c r="H847" s="239"/>
    </row>
    <row r="848" ht="15.75" customHeight="1">
      <c r="B848" s="239"/>
      <c r="C848" s="239"/>
      <c r="D848" s="239"/>
      <c r="E848" s="239"/>
      <c r="F848" s="239"/>
      <c r="G848" s="239"/>
      <c r="H848" s="239"/>
    </row>
    <row r="849" ht="15.75" customHeight="1">
      <c r="B849" s="239"/>
      <c r="C849" s="239"/>
      <c r="D849" s="239"/>
      <c r="E849" s="239"/>
      <c r="F849" s="239"/>
      <c r="G849" s="239"/>
      <c r="H849" s="239"/>
    </row>
    <row r="850" ht="15.75" customHeight="1">
      <c r="B850" s="239"/>
      <c r="C850" s="239"/>
      <c r="D850" s="239"/>
      <c r="E850" s="239"/>
      <c r="F850" s="239"/>
      <c r="G850" s="239"/>
      <c r="H850" s="239"/>
    </row>
    <row r="851" ht="15.75" customHeight="1">
      <c r="B851" s="239"/>
      <c r="C851" s="239"/>
      <c r="D851" s="239"/>
      <c r="E851" s="239"/>
      <c r="F851" s="239"/>
      <c r="G851" s="239"/>
      <c r="H851" s="239"/>
    </row>
    <row r="852" ht="15.75" customHeight="1">
      <c r="B852" s="239"/>
      <c r="C852" s="239"/>
      <c r="D852" s="239"/>
      <c r="E852" s="239"/>
      <c r="F852" s="239"/>
      <c r="G852" s="239"/>
      <c r="H852" s="239"/>
    </row>
    <row r="853" ht="15.75" customHeight="1">
      <c r="B853" s="239"/>
      <c r="C853" s="239"/>
      <c r="D853" s="239"/>
      <c r="E853" s="239"/>
      <c r="F853" s="239"/>
      <c r="G853" s="239"/>
      <c r="H853" s="239"/>
    </row>
    <row r="854" ht="15.75" customHeight="1">
      <c r="B854" s="239"/>
      <c r="C854" s="239"/>
      <c r="D854" s="239"/>
      <c r="E854" s="239"/>
      <c r="F854" s="239"/>
      <c r="G854" s="239"/>
      <c r="H854" s="239"/>
    </row>
    <row r="855" ht="15.75" customHeight="1">
      <c r="B855" s="239"/>
      <c r="C855" s="239"/>
      <c r="D855" s="239"/>
      <c r="E855" s="239"/>
      <c r="F855" s="239"/>
      <c r="G855" s="239"/>
      <c r="H855" s="239"/>
    </row>
    <row r="856" ht="15.75" customHeight="1">
      <c r="B856" s="239"/>
      <c r="C856" s="239"/>
      <c r="D856" s="239"/>
      <c r="E856" s="239"/>
      <c r="F856" s="239"/>
      <c r="G856" s="239"/>
      <c r="H856" s="239"/>
    </row>
    <row r="857" ht="15.75" customHeight="1">
      <c r="B857" s="239"/>
      <c r="C857" s="239"/>
      <c r="D857" s="239"/>
      <c r="E857" s="239"/>
      <c r="F857" s="239"/>
      <c r="G857" s="239"/>
      <c r="H857" s="239"/>
    </row>
    <row r="858" ht="15.75" customHeight="1">
      <c r="B858" s="239"/>
      <c r="C858" s="239"/>
      <c r="D858" s="239"/>
      <c r="E858" s="239"/>
      <c r="F858" s="239"/>
      <c r="G858" s="239"/>
      <c r="H858" s="239"/>
    </row>
    <row r="859" ht="15.75" customHeight="1">
      <c r="B859" s="239"/>
      <c r="C859" s="239"/>
      <c r="D859" s="239"/>
      <c r="E859" s="239"/>
      <c r="F859" s="239"/>
      <c r="G859" s="239"/>
      <c r="H859" s="239"/>
    </row>
    <row r="860" ht="15.75" customHeight="1">
      <c r="B860" s="239"/>
      <c r="C860" s="239"/>
      <c r="D860" s="239"/>
      <c r="E860" s="239"/>
      <c r="F860" s="239"/>
      <c r="G860" s="239"/>
      <c r="H860" s="239"/>
    </row>
    <row r="861" ht="15.75" customHeight="1">
      <c r="B861" s="239"/>
      <c r="C861" s="239"/>
      <c r="D861" s="239"/>
      <c r="E861" s="239"/>
      <c r="F861" s="239"/>
      <c r="G861" s="239"/>
      <c r="H861" s="239"/>
    </row>
    <row r="862" ht="15.75" customHeight="1">
      <c r="B862" s="239"/>
      <c r="C862" s="239"/>
      <c r="D862" s="239"/>
      <c r="E862" s="239"/>
      <c r="F862" s="239"/>
      <c r="G862" s="239"/>
      <c r="H862" s="239"/>
    </row>
    <row r="863" ht="15.75" customHeight="1">
      <c r="B863" s="239"/>
      <c r="C863" s="239"/>
      <c r="D863" s="239"/>
      <c r="E863" s="239"/>
      <c r="F863" s="239"/>
      <c r="G863" s="239"/>
      <c r="H863" s="239"/>
    </row>
    <row r="864" ht="15.75" customHeight="1">
      <c r="B864" s="239"/>
      <c r="C864" s="239"/>
      <c r="D864" s="239"/>
      <c r="E864" s="239"/>
      <c r="F864" s="239"/>
      <c r="G864" s="239"/>
      <c r="H864" s="239"/>
    </row>
    <row r="865" ht="15.75" customHeight="1">
      <c r="B865" s="239"/>
      <c r="C865" s="239"/>
      <c r="D865" s="239"/>
      <c r="E865" s="239"/>
      <c r="F865" s="239"/>
      <c r="G865" s="239"/>
      <c r="H865" s="239"/>
    </row>
    <row r="866" ht="15.75" customHeight="1">
      <c r="B866" s="239"/>
      <c r="C866" s="239"/>
      <c r="D866" s="239"/>
      <c r="E866" s="239"/>
      <c r="F866" s="239"/>
      <c r="G866" s="239"/>
      <c r="H866" s="239"/>
    </row>
    <row r="867" ht="15.75" customHeight="1">
      <c r="B867" s="239"/>
      <c r="C867" s="239"/>
      <c r="D867" s="239"/>
      <c r="E867" s="239"/>
      <c r="F867" s="239"/>
      <c r="G867" s="239"/>
      <c r="H867" s="239"/>
    </row>
    <row r="868" ht="15.75" customHeight="1">
      <c r="B868" s="239"/>
      <c r="C868" s="239"/>
      <c r="D868" s="239"/>
      <c r="E868" s="239"/>
      <c r="F868" s="239"/>
      <c r="G868" s="239"/>
      <c r="H868" s="239"/>
    </row>
    <row r="869" ht="15.75" customHeight="1">
      <c r="B869" s="239"/>
      <c r="C869" s="239"/>
      <c r="D869" s="239"/>
      <c r="E869" s="239"/>
      <c r="F869" s="239"/>
      <c r="G869" s="239"/>
      <c r="H869" s="239"/>
    </row>
    <row r="870" ht="15.75" customHeight="1">
      <c r="B870" s="239"/>
      <c r="C870" s="239"/>
      <c r="D870" s="239"/>
      <c r="E870" s="239"/>
      <c r="F870" s="239"/>
      <c r="G870" s="239"/>
      <c r="H870" s="239"/>
    </row>
    <row r="871" ht="15.75" customHeight="1">
      <c r="B871" s="239"/>
      <c r="C871" s="239"/>
      <c r="D871" s="239"/>
      <c r="E871" s="239"/>
      <c r="F871" s="239"/>
      <c r="G871" s="239"/>
      <c r="H871" s="239"/>
    </row>
    <row r="872" ht="15.75" customHeight="1">
      <c r="B872" s="239"/>
      <c r="C872" s="239"/>
      <c r="D872" s="239"/>
      <c r="E872" s="239"/>
      <c r="F872" s="239"/>
      <c r="G872" s="239"/>
      <c r="H872" s="239"/>
    </row>
    <row r="873" ht="15.75" customHeight="1">
      <c r="B873" s="239"/>
      <c r="C873" s="239"/>
      <c r="D873" s="239"/>
      <c r="E873" s="239"/>
      <c r="F873" s="239"/>
      <c r="G873" s="239"/>
      <c r="H873" s="239"/>
    </row>
    <row r="874" ht="15.75" customHeight="1">
      <c r="B874" s="239"/>
      <c r="C874" s="239"/>
      <c r="D874" s="239"/>
      <c r="E874" s="239"/>
      <c r="F874" s="239"/>
      <c r="G874" s="239"/>
      <c r="H874" s="239"/>
    </row>
    <row r="875" ht="15.75" customHeight="1">
      <c r="B875" s="239"/>
      <c r="C875" s="239"/>
      <c r="D875" s="239"/>
      <c r="E875" s="239"/>
      <c r="F875" s="239"/>
      <c r="G875" s="239"/>
      <c r="H875" s="239"/>
    </row>
    <row r="876" ht="15.75" customHeight="1">
      <c r="B876" s="239"/>
      <c r="C876" s="239"/>
      <c r="D876" s="239"/>
      <c r="E876" s="239"/>
      <c r="F876" s="239"/>
      <c r="G876" s="239"/>
      <c r="H876" s="239"/>
    </row>
    <row r="877" ht="15.75" customHeight="1">
      <c r="B877" s="239"/>
      <c r="C877" s="239"/>
      <c r="D877" s="239"/>
      <c r="E877" s="239"/>
      <c r="F877" s="239"/>
      <c r="G877" s="239"/>
      <c r="H877" s="239"/>
    </row>
    <row r="878" ht="15.75" customHeight="1">
      <c r="B878" s="239"/>
      <c r="C878" s="239"/>
      <c r="D878" s="239"/>
      <c r="E878" s="239"/>
      <c r="F878" s="239"/>
      <c r="G878" s="239"/>
      <c r="H878" s="239"/>
    </row>
    <row r="879" ht="15.75" customHeight="1">
      <c r="B879" s="239"/>
      <c r="C879" s="239"/>
      <c r="D879" s="239"/>
      <c r="E879" s="239"/>
      <c r="F879" s="239"/>
      <c r="G879" s="239"/>
      <c r="H879" s="239"/>
    </row>
    <row r="880" ht="15.75" customHeight="1">
      <c r="B880" s="239"/>
      <c r="C880" s="239"/>
      <c r="D880" s="239"/>
      <c r="E880" s="239"/>
      <c r="F880" s="239"/>
      <c r="G880" s="239"/>
      <c r="H880" s="239"/>
    </row>
    <row r="881" ht="15.75" customHeight="1">
      <c r="B881" s="239"/>
      <c r="C881" s="239"/>
      <c r="D881" s="239"/>
      <c r="E881" s="239"/>
      <c r="F881" s="239"/>
      <c r="G881" s="239"/>
      <c r="H881" s="239"/>
    </row>
    <row r="882" ht="15.75" customHeight="1">
      <c r="B882" s="239"/>
      <c r="C882" s="239"/>
      <c r="D882" s="239"/>
      <c r="E882" s="239"/>
      <c r="F882" s="239"/>
      <c r="G882" s="239"/>
      <c r="H882" s="239"/>
    </row>
    <row r="883" ht="15.75" customHeight="1">
      <c r="B883" s="239"/>
      <c r="C883" s="239"/>
      <c r="D883" s="239"/>
      <c r="E883" s="239"/>
      <c r="F883" s="239"/>
      <c r="G883" s="239"/>
      <c r="H883" s="239"/>
    </row>
    <row r="884" ht="15.75" customHeight="1">
      <c r="B884" s="239"/>
      <c r="C884" s="239"/>
      <c r="D884" s="239"/>
      <c r="E884" s="239"/>
      <c r="F884" s="239"/>
      <c r="G884" s="239"/>
      <c r="H884" s="239"/>
    </row>
    <row r="885" ht="15.75" customHeight="1">
      <c r="B885" s="239"/>
      <c r="C885" s="239"/>
      <c r="D885" s="239"/>
      <c r="E885" s="239"/>
      <c r="F885" s="239"/>
      <c r="G885" s="239"/>
      <c r="H885" s="239"/>
    </row>
    <row r="886" ht="15.75" customHeight="1">
      <c r="B886" s="239"/>
      <c r="C886" s="239"/>
      <c r="D886" s="239"/>
      <c r="E886" s="239"/>
      <c r="F886" s="239"/>
      <c r="G886" s="239"/>
      <c r="H886" s="239"/>
    </row>
    <row r="887" ht="15.75" customHeight="1">
      <c r="B887" s="239"/>
      <c r="C887" s="239"/>
      <c r="D887" s="239"/>
      <c r="E887" s="239"/>
      <c r="F887" s="239"/>
      <c r="G887" s="239"/>
      <c r="H887" s="239"/>
    </row>
    <row r="888" ht="15.75" customHeight="1">
      <c r="B888" s="239"/>
      <c r="C888" s="239"/>
      <c r="D888" s="239"/>
      <c r="E888" s="239"/>
      <c r="F888" s="239"/>
      <c r="G888" s="239"/>
      <c r="H888" s="239"/>
    </row>
    <row r="889" ht="15.75" customHeight="1">
      <c r="B889" s="239"/>
      <c r="C889" s="239"/>
      <c r="D889" s="239"/>
      <c r="E889" s="239"/>
      <c r="F889" s="239"/>
      <c r="G889" s="239"/>
      <c r="H889" s="239"/>
    </row>
    <row r="890" ht="15.75" customHeight="1">
      <c r="B890" s="239"/>
      <c r="C890" s="239"/>
      <c r="D890" s="239"/>
      <c r="E890" s="239"/>
      <c r="F890" s="239"/>
      <c r="G890" s="239"/>
      <c r="H890" s="239"/>
    </row>
    <row r="891" ht="15.75" customHeight="1">
      <c r="B891" s="239"/>
      <c r="C891" s="239"/>
      <c r="D891" s="239"/>
      <c r="E891" s="239"/>
      <c r="F891" s="239"/>
      <c r="G891" s="239"/>
      <c r="H891" s="239"/>
    </row>
    <row r="892" ht="15.75" customHeight="1">
      <c r="B892" s="239"/>
      <c r="C892" s="239"/>
      <c r="D892" s="239"/>
      <c r="E892" s="239"/>
      <c r="F892" s="239"/>
      <c r="G892" s="239"/>
      <c r="H892" s="239"/>
    </row>
    <row r="893" ht="15.75" customHeight="1">
      <c r="B893" s="239"/>
      <c r="C893" s="239"/>
      <c r="D893" s="239"/>
      <c r="E893" s="239"/>
      <c r="F893" s="239"/>
      <c r="G893" s="239"/>
      <c r="H893" s="239"/>
    </row>
    <row r="894" ht="15.75" customHeight="1">
      <c r="B894" s="239"/>
      <c r="C894" s="239"/>
      <c r="D894" s="239"/>
      <c r="E894" s="239"/>
      <c r="F894" s="239"/>
      <c r="G894" s="239"/>
      <c r="H894" s="239"/>
    </row>
    <row r="895" ht="15.75" customHeight="1">
      <c r="B895" s="239"/>
      <c r="C895" s="239"/>
      <c r="D895" s="239"/>
      <c r="E895" s="239"/>
      <c r="F895" s="239"/>
      <c r="G895" s="239"/>
      <c r="H895" s="239"/>
    </row>
    <row r="896" ht="15.75" customHeight="1">
      <c r="B896" s="239"/>
      <c r="C896" s="239"/>
      <c r="D896" s="239"/>
      <c r="E896" s="239"/>
      <c r="F896" s="239"/>
      <c r="G896" s="239"/>
      <c r="H896" s="239"/>
    </row>
    <row r="897" ht="15.75" customHeight="1">
      <c r="B897" s="239"/>
      <c r="C897" s="239"/>
      <c r="D897" s="239"/>
      <c r="E897" s="239"/>
      <c r="F897" s="239"/>
      <c r="G897" s="239"/>
      <c r="H897" s="239"/>
    </row>
    <row r="898" ht="15.75" customHeight="1">
      <c r="B898" s="239"/>
      <c r="C898" s="239"/>
      <c r="D898" s="239"/>
      <c r="E898" s="239"/>
      <c r="F898" s="239"/>
      <c r="G898" s="239"/>
      <c r="H898" s="239"/>
    </row>
    <row r="899" ht="15.75" customHeight="1">
      <c r="B899" s="239"/>
      <c r="C899" s="239"/>
      <c r="D899" s="239"/>
      <c r="E899" s="239"/>
      <c r="F899" s="239"/>
      <c r="G899" s="239"/>
      <c r="H899" s="239"/>
    </row>
    <row r="900" ht="15.75" customHeight="1">
      <c r="B900" s="239"/>
      <c r="C900" s="239"/>
      <c r="D900" s="239"/>
      <c r="E900" s="239"/>
      <c r="F900" s="239"/>
      <c r="G900" s="239"/>
      <c r="H900" s="239"/>
    </row>
    <row r="901" ht="15.75" customHeight="1">
      <c r="B901" s="239"/>
      <c r="C901" s="239"/>
      <c r="D901" s="239"/>
      <c r="E901" s="239"/>
      <c r="F901" s="239"/>
      <c r="G901" s="239"/>
      <c r="H901" s="239"/>
    </row>
    <row r="902" ht="15.75" customHeight="1">
      <c r="B902" s="239"/>
      <c r="C902" s="239"/>
      <c r="D902" s="239"/>
      <c r="E902" s="239"/>
      <c r="F902" s="239"/>
      <c r="G902" s="239"/>
      <c r="H902" s="239"/>
    </row>
    <row r="903" ht="15.75" customHeight="1">
      <c r="B903" s="239"/>
      <c r="C903" s="239"/>
      <c r="D903" s="239"/>
      <c r="E903" s="239"/>
      <c r="F903" s="239"/>
      <c r="G903" s="239"/>
      <c r="H903" s="239"/>
    </row>
    <row r="904" ht="15.75" customHeight="1">
      <c r="B904" s="239"/>
      <c r="C904" s="239"/>
      <c r="D904" s="239"/>
      <c r="E904" s="239"/>
      <c r="F904" s="239"/>
      <c r="G904" s="239"/>
      <c r="H904" s="239"/>
    </row>
    <row r="905" ht="15.75" customHeight="1">
      <c r="B905" s="239"/>
      <c r="C905" s="239"/>
      <c r="D905" s="239"/>
      <c r="E905" s="239"/>
      <c r="F905" s="239"/>
      <c r="G905" s="239"/>
      <c r="H905" s="239"/>
    </row>
    <row r="906" ht="15.75" customHeight="1">
      <c r="B906" s="239"/>
      <c r="C906" s="239"/>
      <c r="D906" s="239"/>
      <c r="E906" s="239"/>
      <c r="F906" s="239"/>
      <c r="G906" s="239"/>
      <c r="H906" s="239"/>
    </row>
    <row r="907" ht="15.75" customHeight="1">
      <c r="B907" s="239"/>
      <c r="C907" s="239"/>
      <c r="D907" s="239"/>
      <c r="E907" s="239"/>
      <c r="F907" s="239"/>
      <c r="G907" s="239"/>
      <c r="H907" s="239"/>
    </row>
    <row r="908" ht="15.75" customHeight="1">
      <c r="B908" s="239"/>
      <c r="C908" s="239"/>
      <c r="D908" s="239"/>
      <c r="E908" s="239"/>
      <c r="F908" s="239"/>
      <c r="G908" s="239"/>
      <c r="H908" s="239"/>
    </row>
    <row r="909" ht="15.75" customHeight="1">
      <c r="B909" s="239"/>
      <c r="C909" s="239"/>
      <c r="D909" s="239"/>
      <c r="E909" s="239"/>
      <c r="F909" s="239"/>
      <c r="G909" s="239"/>
      <c r="H909" s="239"/>
    </row>
    <row r="910" ht="15.75" customHeight="1">
      <c r="B910" s="239"/>
      <c r="C910" s="239"/>
      <c r="D910" s="239"/>
      <c r="E910" s="239"/>
      <c r="F910" s="239"/>
      <c r="G910" s="239"/>
      <c r="H910" s="239"/>
    </row>
    <row r="911" ht="15.75" customHeight="1">
      <c r="B911" s="239"/>
      <c r="C911" s="239"/>
      <c r="D911" s="239"/>
      <c r="E911" s="239"/>
      <c r="F911" s="239"/>
      <c r="G911" s="239"/>
      <c r="H911" s="239"/>
    </row>
    <row r="912" ht="15.75" customHeight="1">
      <c r="B912" s="239"/>
      <c r="C912" s="239"/>
      <c r="D912" s="239"/>
      <c r="E912" s="239"/>
      <c r="F912" s="239"/>
      <c r="G912" s="239"/>
      <c r="H912" s="239"/>
    </row>
    <row r="913" ht="15.75" customHeight="1">
      <c r="B913" s="239"/>
      <c r="C913" s="239"/>
      <c r="D913" s="239"/>
      <c r="E913" s="239"/>
      <c r="F913" s="239"/>
      <c r="G913" s="239"/>
      <c r="H913" s="239"/>
    </row>
    <row r="914" ht="15.75" customHeight="1">
      <c r="B914" s="239"/>
      <c r="C914" s="239"/>
      <c r="D914" s="239"/>
      <c r="E914" s="239"/>
      <c r="F914" s="239"/>
      <c r="G914" s="239"/>
      <c r="H914" s="239"/>
    </row>
    <row r="915" ht="15.75" customHeight="1">
      <c r="B915" s="239"/>
      <c r="C915" s="239"/>
      <c r="D915" s="239"/>
      <c r="E915" s="239"/>
      <c r="F915" s="239"/>
      <c r="G915" s="239"/>
      <c r="H915" s="239"/>
    </row>
    <row r="916" ht="15.75" customHeight="1">
      <c r="B916" s="239"/>
      <c r="C916" s="239"/>
      <c r="D916" s="239"/>
      <c r="E916" s="239"/>
      <c r="F916" s="239"/>
      <c r="G916" s="239"/>
      <c r="H916" s="239"/>
    </row>
    <row r="917" ht="15.75" customHeight="1">
      <c r="B917" s="239"/>
      <c r="C917" s="239"/>
      <c r="D917" s="239"/>
      <c r="E917" s="239"/>
      <c r="F917" s="239"/>
      <c r="G917" s="239"/>
      <c r="H917" s="239"/>
    </row>
    <row r="918" ht="15.75" customHeight="1">
      <c r="B918" s="239"/>
      <c r="C918" s="239"/>
      <c r="D918" s="239"/>
      <c r="E918" s="239"/>
      <c r="F918" s="239"/>
      <c r="G918" s="239"/>
      <c r="H918" s="239"/>
    </row>
    <row r="919" ht="15.75" customHeight="1">
      <c r="B919" s="239"/>
      <c r="C919" s="239"/>
      <c r="D919" s="239"/>
      <c r="E919" s="239"/>
      <c r="F919" s="239"/>
      <c r="G919" s="239"/>
      <c r="H919" s="239"/>
    </row>
    <row r="920" ht="15.75" customHeight="1">
      <c r="B920" s="239"/>
      <c r="C920" s="239"/>
      <c r="D920" s="239"/>
      <c r="E920" s="239"/>
      <c r="F920" s="239"/>
      <c r="G920" s="239"/>
      <c r="H920" s="239"/>
    </row>
    <row r="921" ht="15.75" customHeight="1">
      <c r="B921" s="239"/>
      <c r="C921" s="239"/>
      <c r="D921" s="239"/>
      <c r="E921" s="239"/>
      <c r="F921" s="239"/>
      <c r="G921" s="239"/>
      <c r="H921" s="239"/>
    </row>
    <row r="922" ht="15.75" customHeight="1">
      <c r="B922" s="239"/>
      <c r="C922" s="239"/>
      <c r="D922" s="239"/>
      <c r="E922" s="239"/>
      <c r="F922" s="239"/>
      <c r="G922" s="239"/>
      <c r="H922" s="239"/>
    </row>
    <row r="923" ht="15.75" customHeight="1">
      <c r="B923" s="239"/>
      <c r="C923" s="239"/>
      <c r="D923" s="239"/>
      <c r="E923" s="239"/>
      <c r="F923" s="239"/>
      <c r="G923" s="239"/>
      <c r="H923" s="239"/>
    </row>
    <row r="924" ht="15.75" customHeight="1">
      <c r="B924" s="239"/>
      <c r="C924" s="239"/>
      <c r="D924" s="239"/>
      <c r="E924" s="239"/>
      <c r="F924" s="239"/>
      <c r="G924" s="239"/>
      <c r="H924" s="239"/>
    </row>
    <row r="925" ht="15.75" customHeight="1">
      <c r="B925" s="239"/>
      <c r="C925" s="239"/>
      <c r="D925" s="239"/>
      <c r="E925" s="239"/>
      <c r="F925" s="239"/>
      <c r="G925" s="239"/>
      <c r="H925" s="239"/>
    </row>
    <row r="926" ht="15.75" customHeight="1">
      <c r="B926" s="239"/>
      <c r="C926" s="239"/>
      <c r="D926" s="239"/>
      <c r="E926" s="239"/>
      <c r="F926" s="239"/>
      <c r="G926" s="239"/>
      <c r="H926" s="239"/>
    </row>
    <row r="927" ht="15.75" customHeight="1">
      <c r="B927" s="239"/>
      <c r="C927" s="239"/>
      <c r="D927" s="239"/>
      <c r="E927" s="239"/>
      <c r="F927" s="239"/>
      <c r="G927" s="239"/>
      <c r="H927" s="239"/>
    </row>
    <row r="928" ht="15.75" customHeight="1">
      <c r="B928" s="239"/>
      <c r="C928" s="239"/>
      <c r="D928" s="239"/>
      <c r="E928" s="239"/>
      <c r="F928" s="239"/>
      <c r="G928" s="239"/>
      <c r="H928" s="239"/>
    </row>
    <row r="929" ht="15.75" customHeight="1">
      <c r="B929" s="239"/>
      <c r="C929" s="239"/>
      <c r="D929" s="239"/>
      <c r="E929" s="239"/>
      <c r="F929" s="239"/>
      <c r="G929" s="239"/>
      <c r="H929" s="239"/>
    </row>
    <row r="930" ht="15.75" customHeight="1">
      <c r="B930" s="239"/>
      <c r="C930" s="239"/>
      <c r="D930" s="239"/>
      <c r="E930" s="239"/>
      <c r="F930" s="239"/>
      <c r="G930" s="239"/>
      <c r="H930" s="239"/>
    </row>
    <row r="931" ht="15.75" customHeight="1">
      <c r="B931" s="239"/>
      <c r="C931" s="239"/>
      <c r="D931" s="239"/>
      <c r="E931" s="239"/>
      <c r="F931" s="239"/>
      <c r="G931" s="239"/>
      <c r="H931" s="239"/>
    </row>
    <row r="932" ht="15.75" customHeight="1">
      <c r="B932" s="239"/>
      <c r="C932" s="239"/>
      <c r="D932" s="239"/>
      <c r="E932" s="239"/>
      <c r="F932" s="239"/>
      <c r="G932" s="239"/>
      <c r="H932" s="239"/>
    </row>
    <row r="933" ht="15.75" customHeight="1">
      <c r="B933" s="239"/>
      <c r="C933" s="239"/>
      <c r="D933" s="239"/>
      <c r="E933" s="239"/>
      <c r="F933" s="239"/>
      <c r="G933" s="239"/>
      <c r="H933" s="239"/>
    </row>
    <row r="934" ht="15.75" customHeight="1">
      <c r="B934" s="239"/>
      <c r="C934" s="239"/>
      <c r="D934" s="239"/>
      <c r="E934" s="239"/>
      <c r="F934" s="239"/>
      <c r="G934" s="239"/>
      <c r="H934" s="239"/>
    </row>
    <row r="935" ht="15.75" customHeight="1">
      <c r="B935" s="239"/>
      <c r="C935" s="239"/>
      <c r="D935" s="239"/>
      <c r="E935" s="239"/>
      <c r="F935" s="239"/>
      <c r="G935" s="239"/>
      <c r="H935" s="239"/>
    </row>
    <row r="936" ht="15.75" customHeight="1">
      <c r="B936" s="239"/>
      <c r="C936" s="239"/>
      <c r="D936" s="239"/>
      <c r="E936" s="239"/>
      <c r="F936" s="239"/>
      <c r="G936" s="239"/>
      <c r="H936" s="239"/>
    </row>
    <row r="937" ht="15.75" customHeight="1">
      <c r="B937" s="239"/>
      <c r="C937" s="239"/>
      <c r="D937" s="239"/>
      <c r="E937" s="239"/>
      <c r="F937" s="239"/>
      <c r="G937" s="239"/>
      <c r="H937" s="239"/>
    </row>
    <row r="938" ht="15.75" customHeight="1">
      <c r="B938" s="239"/>
      <c r="C938" s="239"/>
      <c r="D938" s="239"/>
      <c r="E938" s="239"/>
      <c r="F938" s="239"/>
      <c r="G938" s="239"/>
      <c r="H938" s="239"/>
    </row>
    <row r="939" ht="15.75" customHeight="1">
      <c r="B939" s="239"/>
      <c r="C939" s="239"/>
      <c r="D939" s="239"/>
      <c r="E939" s="239"/>
      <c r="F939" s="239"/>
      <c r="G939" s="239"/>
      <c r="H939" s="239"/>
    </row>
    <row r="940" ht="15.75" customHeight="1">
      <c r="B940" s="239"/>
      <c r="C940" s="239"/>
      <c r="D940" s="239"/>
      <c r="E940" s="239"/>
      <c r="F940" s="239"/>
      <c r="G940" s="239"/>
      <c r="H940" s="239"/>
    </row>
    <row r="941" ht="15.75" customHeight="1">
      <c r="B941" s="239"/>
      <c r="C941" s="239"/>
      <c r="D941" s="239"/>
      <c r="E941" s="239"/>
      <c r="F941" s="239"/>
      <c r="G941" s="239"/>
      <c r="H941" s="239"/>
    </row>
    <row r="942" ht="15.75" customHeight="1">
      <c r="B942" s="239"/>
      <c r="C942" s="239"/>
      <c r="D942" s="239"/>
      <c r="E942" s="239"/>
      <c r="F942" s="239"/>
      <c r="G942" s="239"/>
      <c r="H942" s="239"/>
    </row>
    <row r="943" ht="15.75" customHeight="1">
      <c r="B943" s="239"/>
      <c r="C943" s="239"/>
      <c r="D943" s="239"/>
      <c r="E943" s="239"/>
      <c r="F943" s="239"/>
      <c r="G943" s="239"/>
      <c r="H943" s="239"/>
    </row>
    <row r="944" ht="15.75" customHeight="1">
      <c r="B944" s="239"/>
      <c r="C944" s="239"/>
      <c r="D944" s="239"/>
      <c r="E944" s="239"/>
      <c r="F944" s="239"/>
      <c r="G944" s="239"/>
      <c r="H944" s="239"/>
    </row>
    <row r="945" ht="15.75" customHeight="1">
      <c r="B945" s="239"/>
      <c r="C945" s="239"/>
      <c r="D945" s="239"/>
      <c r="E945" s="239"/>
      <c r="F945" s="239"/>
      <c r="G945" s="239"/>
      <c r="H945" s="239"/>
    </row>
    <row r="946" ht="15.75" customHeight="1">
      <c r="B946" s="239"/>
      <c r="C946" s="239"/>
      <c r="D946" s="239"/>
      <c r="E946" s="239"/>
      <c r="F946" s="239"/>
      <c r="G946" s="239"/>
      <c r="H946" s="239"/>
    </row>
    <row r="947" ht="15.75" customHeight="1">
      <c r="B947" s="239"/>
      <c r="C947" s="239"/>
      <c r="D947" s="239"/>
      <c r="E947" s="239"/>
      <c r="F947" s="239"/>
      <c r="G947" s="239"/>
      <c r="H947" s="239"/>
    </row>
    <row r="948" ht="15.75" customHeight="1">
      <c r="B948" s="239"/>
      <c r="C948" s="239"/>
      <c r="D948" s="239"/>
      <c r="E948" s="239"/>
      <c r="F948" s="239"/>
      <c r="G948" s="239"/>
      <c r="H948" s="239"/>
    </row>
    <row r="949" ht="15.75" customHeight="1">
      <c r="B949" s="239"/>
      <c r="C949" s="239"/>
      <c r="D949" s="239"/>
      <c r="E949" s="239"/>
      <c r="F949" s="239"/>
      <c r="G949" s="239"/>
      <c r="H949" s="239"/>
    </row>
    <row r="950" ht="15.75" customHeight="1">
      <c r="B950" s="239"/>
      <c r="C950" s="239"/>
      <c r="D950" s="239"/>
      <c r="E950" s="239"/>
      <c r="F950" s="239"/>
      <c r="G950" s="239"/>
      <c r="H950" s="239"/>
    </row>
    <row r="951" ht="15.75" customHeight="1">
      <c r="B951" s="239"/>
      <c r="C951" s="239"/>
      <c r="D951" s="239"/>
      <c r="E951" s="239"/>
      <c r="F951" s="239"/>
      <c r="G951" s="239"/>
      <c r="H951" s="239"/>
    </row>
    <row r="952" ht="15.75" customHeight="1">
      <c r="B952" s="239"/>
      <c r="C952" s="239"/>
      <c r="D952" s="239"/>
      <c r="E952" s="239"/>
      <c r="F952" s="239"/>
      <c r="G952" s="239"/>
      <c r="H952" s="239"/>
    </row>
    <row r="953" ht="15.75" customHeight="1">
      <c r="B953" s="239"/>
      <c r="C953" s="239"/>
      <c r="D953" s="239"/>
      <c r="E953" s="239"/>
      <c r="F953" s="239"/>
      <c r="G953" s="239"/>
      <c r="H953" s="239"/>
    </row>
    <row r="954" ht="15.75" customHeight="1">
      <c r="B954" s="239"/>
      <c r="C954" s="239"/>
      <c r="D954" s="239"/>
      <c r="E954" s="239"/>
      <c r="F954" s="239"/>
      <c r="G954" s="239"/>
      <c r="H954" s="239"/>
    </row>
    <row r="955" ht="15.75" customHeight="1">
      <c r="B955" s="239"/>
      <c r="C955" s="239"/>
      <c r="D955" s="239"/>
      <c r="E955" s="239"/>
      <c r="F955" s="239"/>
      <c r="G955" s="239"/>
      <c r="H955" s="239"/>
    </row>
    <row r="956" ht="15.75" customHeight="1">
      <c r="B956" s="239"/>
      <c r="C956" s="239"/>
      <c r="D956" s="239"/>
      <c r="E956" s="239"/>
      <c r="F956" s="239"/>
      <c r="G956" s="239"/>
      <c r="H956" s="239"/>
    </row>
    <row r="957" ht="15.75" customHeight="1">
      <c r="B957" s="239"/>
      <c r="C957" s="239"/>
      <c r="D957" s="239"/>
      <c r="E957" s="239"/>
      <c r="F957" s="239"/>
      <c r="G957" s="239"/>
      <c r="H957" s="239"/>
    </row>
    <row r="958" ht="15.75" customHeight="1">
      <c r="B958" s="239"/>
      <c r="C958" s="239"/>
      <c r="D958" s="239"/>
      <c r="E958" s="239"/>
      <c r="F958" s="239"/>
      <c r="G958" s="239"/>
      <c r="H958" s="239"/>
    </row>
    <row r="959" ht="15.75" customHeight="1">
      <c r="B959" s="239"/>
      <c r="C959" s="239"/>
      <c r="D959" s="239"/>
      <c r="E959" s="239"/>
      <c r="F959" s="239"/>
      <c r="G959" s="239"/>
      <c r="H959" s="239"/>
    </row>
    <row r="960" ht="15.75" customHeight="1">
      <c r="B960" s="239"/>
      <c r="C960" s="239"/>
      <c r="D960" s="239"/>
      <c r="E960" s="239"/>
      <c r="F960" s="239"/>
      <c r="G960" s="239"/>
      <c r="H960" s="239"/>
    </row>
    <row r="961" ht="15.75" customHeight="1">
      <c r="B961" s="239"/>
      <c r="C961" s="239"/>
      <c r="D961" s="239"/>
      <c r="E961" s="239"/>
      <c r="F961" s="239"/>
      <c r="G961" s="239"/>
      <c r="H961" s="239"/>
    </row>
    <row r="962" ht="15.75" customHeight="1">
      <c r="B962" s="239"/>
      <c r="C962" s="239"/>
      <c r="D962" s="239"/>
      <c r="E962" s="239"/>
      <c r="F962" s="239"/>
      <c r="G962" s="239"/>
      <c r="H962" s="239"/>
    </row>
    <row r="963" ht="15.75" customHeight="1">
      <c r="B963" s="239"/>
      <c r="C963" s="239"/>
      <c r="D963" s="239"/>
      <c r="E963" s="239"/>
      <c r="F963" s="239"/>
      <c r="G963" s="239"/>
      <c r="H963" s="239"/>
    </row>
    <row r="964" ht="15.75" customHeight="1">
      <c r="B964" s="239"/>
      <c r="C964" s="239"/>
      <c r="D964" s="239"/>
      <c r="E964" s="239"/>
      <c r="F964" s="239"/>
      <c r="G964" s="239"/>
      <c r="H964" s="239"/>
    </row>
    <row r="965" ht="15.75" customHeight="1">
      <c r="B965" s="239"/>
      <c r="C965" s="239"/>
      <c r="D965" s="239"/>
      <c r="E965" s="239"/>
      <c r="F965" s="239"/>
      <c r="G965" s="239"/>
      <c r="H965" s="239"/>
    </row>
    <row r="966" ht="15.75" customHeight="1">
      <c r="B966" s="239"/>
      <c r="C966" s="239"/>
      <c r="D966" s="239"/>
      <c r="E966" s="239"/>
      <c r="F966" s="239"/>
      <c r="G966" s="239"/>
      <c r="H966" s="239"/>
    </row>
    <row r="967" ht="15.75" customHeight="1">
      <c r="B967" s="239"/>
      <c r="C967" s="239"/>
      <c r="D967" s="239"/>
      <c r="E967" s="239"/>
      <c r="F967" s="239"/>
      <c r="G967" s="239"/>
      <c r="H967" s="239"/>
    </row>
    <row r="968" ht="15.75" customHeight="1">
      <c r="B968" s="239"/>
      <c r="C968" s="239"/>
      <c r="D968" s="239"/>
      <c r="E968" s="239"/>
      <c r="F968" s="239"/>
      <c r="G968" s="239"/>
      <c r="H968" s="239"/>
    </row>
    <row r="969" ht="15.75" customHeight="1">
      <c r="B969" s="239"/>
      <c r="C969" s="239"/>
      <c r="D969" s="239"/>
      <c r="E969" s="239"/>
      <c r="F969" s="239"/>
      <c r="G969" s="239"/>
      <c r="H969" s="239"/>
    </row>
    <row r="970" ht="15.75" customHeight="1">
      <c r="B970" s="239"/>
      <c r="C970" s="239"/>
      <c r="D970" s="239"/>
      <c r="E970" s="239"/>
      <c r="F970" s="239"/>
      <c r="G970" s="239"/>
      <c r="H970" s="239"/>
    </row>
    <row r="971" ht="15.75" customHeight="1">
      <c r="B971" s="239"/>
      <c r="C971" s="239"/>
      <c r="D971" s="239"/>
      <c r="E971" s="239"/>
      <c r="F971" s="239"/>
      <c r="G971" s="239"/>
      <c r="H971" s="239"/>
    </row>
    <row r="972" ht="15.75" customHeight="1">
      <c r="B972" s="239"/>
      <c r="C972" s="239"/>
      <c r="D972" s="239"/>
      <c r="E972" s="239"/>
      <c r="F972" s="239"/>
      <c r="G972" s="239"/>
      <c r="H972" s="239"/>
    </row>
    <row r="973" ht="15.75" customHeight="1">
      <c r="B973" s="239"/>
      <c r="C973" s="239"/>
      <c r="D973" s="239"/>
      <c r="E973" s="239"/>
      <c r="F973" s="239"/>
      <c r="G973" s="239"/>
      <c r="H973" s="239"/>
    </row>
    <row r="974" ht="15.75" customHeight="1">
      <c r="B974" s="239"/>
      <c r="C974" s="239"/>
      <c r="D974" s="239"/>
      <c r="E974" s="239"/>
      <c r="F974" s="239"/>
      <c r="G974" s="239"/>
      <c r="H974" s="239"/>
    </row>
    <row r="975" ht="15.75" customHeight="1">
      <c r="B975" s="239"/>
      <c r="C975" s="239"/>
      <c r="D975" s="239"/>
      <c r="E975" s="239"/>
      <c r="F975" s="239"/>
      <c r="G975" s="239"/>
      <c r="H975" s="239"/>
    </row>
    <row r="976" ht="15.75" customHeight="1">
      <c r="B976" s="239"/>
      <c r="C976" s="239"/>
      <c r="D976" s="239"/>
      <c r="E976" s="239"/>
      <c r="F976" s="239"/>
      <c r="G976" s="239"/>
      <c r="H976" s="239"/>
    </row>
    <row r="977" ht="15.75" customHeight="1">
      <c r="B977" s="239"/>
      <c r="C977" s="239"/>
      <c r="D977" s="239"/>
      <c r="E977" s="239"/>
      <c r="F977" s="239"/>
      <c r="G977" s="239"/>
      <c r="H977" s="239"/>
    </row>
    <row r="978" ht="15.75" customHeight="1">
      <c r="B978" s="239"/>
      <c r="C978" s="239"/>
      <c r="D978" s="239"/>
      <c r="E978" s="239"/>
      <c r="F978" s="239"/>
      <c r="G978" s="239"/>
      <c r="H978" s="239"/>
    </row>
    <row r="979" ht="15.75" customHeight="1">
      <c r="B979" s="239"/>
      <c r="C979" s="239"/>
      <c r="D979" s="239"/>
      <c r="E979" s="239"/>
      <c r="F979" s="239"/>
      <c r="G979" s="239"/>
      <c r="H979" s="239"/>
    </row>
    <row r="980" ht="15.75" customHeight="1">
      <c r="B980" s="239"/>
      <c r="C980" s="239"/>
      <c r="D980" s="239"/>
      <c r="E980" s="239"/>
      <c r="F980" s="239"/>
      <c r="G980" s="239"/>
      <c r="H980" s="239"/>
    </row>
    <row r="981" ht="15.75" customHeight="1">
      <c r="B981" s="239"/>
      <c r="C981" s="239"/>
      <c r="D981" s="239"/>
      <c r="E981" s="239"/>
      <c r="F981" s="239"/>
      <c r="G981" s="239"/>
      <c r="H981" s="239"/>
    </row>
    <row r="982" ht="15.75" customHeight="1">
      <c r="B982" s="239"/>
      <c r="C982" s="239"/>
      <c r="D982" s="239"/>
      <c r="E982" s="239"/>
      <c r="F982" s="239"/>
      <c r="G982" s="239"/>
      <c r="H982" s="239"/>
    </row>
    <row r="983" ht="15.75" customHeight="1">
      <c r="B983" s="239"/>
      <c r="C983" s="239"/>
      <c r="D983" s="239"/>
      <c r="E983" s="239"/>
      <c r="F983" s="239"/>
      <c r="G983" s="239"/>
      <c r="H983" s="239"/>
    </row>
    <row r="984" ht="15.75" customHeight="1">
      <c r="B984" s="239"/>
      <c r="C984" s="239"/>
      <c r="D984" s="239"/>
      <c r="E984" s="239"/>
      <c r="F984" s="239"/>
      <c r="G984" s="239"/>
      <c r="H984" s="239"/>
    </row>
    <row r="985" ht="15.75" customHeight="1">
      <c r="B985" s="239"/>
      <c r="C985" s="239"/>
      <c r="D985" s="239"/>
      <c r="E985" s="239"/>
      <c r="F985" s="239"/>
      <c r="G985" s="239"/>
      <c r="H985" s="239"/>
    </row>
    <row r="986" ht="15.75" customHeight="1">
      <c r="B986" s="239"/>
      <c r="C986" s="239"/>
      <c r="D986" s="239"/>
      <c r="E986" s="239"/>
      <c r="F986" s="239"/>
      <c r="G986" s="239"/>
      <c r="H986" s="239"/>
    </row>
    <row r="987" ht="15.75" customHeight="1">
      <c r="B987" s="239"/>
      <c r="C987" s="239"/>
      <c r="D987" s="239"/>
      <c r="E987" s="239"/>
      <c r="F987" s="239"/>
      <c r="G987" s="239"/>
      <c r="H987" s="239"/>
    </row>
    <row r="988" ht="15.75" customHeight="1">
      <c r="B988" s="239"/>
      <c r="C988" s="239"/>
      <c r="D988" s="239"/>
      <c r="E988" s="239"/>
      <c r="F988" s="239"/>
      <c r="G988" s="239"/>
      <c r="H988" s="239"/>
    </row>
    <row r="989" ht="15.75" customHeight="1">
      <c r="B989" s="239"/>
      <c r="C989" s="239"/>
      <c r="D989" s="239"/>
      <c r="E989" s="239"/>
      <c r="F989" s="239"/>
      <c r="G989" s="239"/>
      <c r="H989" s="239"/>
    </row>
    <row r="990" ht="15.75" customHeight="1">
      <c r="B990" s="239"/>
      <c r="C990" s="239"/>
      <c r="D990" s="239"/>
      <c r="E990" s="239"/>
      <c r="F990" s="239"/>
      <c r="G990" s="239"/>
      <c r="H990" s="239"/>
    </row>
    <row r="991" ht="15.75" customHeight="1">
      <c r="B991" s="239"/>
      <c r="C991" s="239"/>
      <c r="D991" s="239"/>
      <c r="E991" s="239"/>
      <c r="F991" s="239"/>
      <c r="G991" s="239"/>
      <c r="H991" s="239"/>
    </row>
    <row r="992" ht="15.75" customHeight="1">
      <c r="B992" s="239"/>
      <c r="C992" s="239"/>
      <c r="D992" s="239"/>
      <c r="E992" s="239"/>
      <c r="F992" s="239"/>
      <c r="G992" s="239"/>
      <c r="H992" s="239"/>
    </row>
    <row r="993" ht="15.75" customHeight="1">
      <c r="B993" s="239"/>
      <c r="C993" s="239"/>
      <c r="D993" s="239"/>
      <c r="E993" s="239"/>
      <c r="F993" s="239"/>
      <c r="G993" s="239"/>
      <c r="H993" s="239"/>
    </row>
    <row r="994" ht="15.75" customHeight="1">
      <c r="B994" s="239"/>
      <c r="C994" s="239"/>
      <c r="D994" s="239"/>
      <c r="E994" s="239"/>
      <c r="F994" s="239"/>
      <c r="G994" s="239"/>
      <c r="H994" s="239"/>
    </row>
    <row r="995" ht="15.75" customHeight="1">
      <c r="B995" s="239"/>
      <c r="C995" s="239"/>
      <c r="D995" s="239"/>
      <c r="E995" s="239"/>
      <c r="F995" s="239"/>
      <c r="G995" s="239"/>
      <c r="H995" s="239"/>
    </row>
    <row r="996" ht="15.75" customHeight="1">
      <c r="B996" s="239"/>
      <c r="C996" s="239"/>
      <c r="D996" s="239"/>
      <c r="E996" s="239"/>
      <c r="F996" s="239"/>
      <c r="G996" s="239"/>
      <c r="H996" s="239"/>
    </row>
    <row r="997" ht="15.75" customHeight="1">
      <c r="B997" s="239"/>
      <c r="C997" s="239"/>
      <c r="D997" s="239"/>
      <c r="E997" s="239"/>
      <c r="F997" s="239"/>
      <c r="G997" s="239"/>
      <c r="H997" s="239"/>
    </row>
    <row r="998" ht="15.75" customHeight="1">
      <c r="B998" s="239"/>
      <c r="C998" s="239"/>
      <c r="D998" s="239"/>
      <c r="E998" s="239"/>
      <c r="F998" s="239"/>
      <c r="G998" s="239"/>
      <c r="H998" s="239"/>
    </row>
    <row r="999" ht="15.75" customHeight="1">
      <c r="B999" s="239"/>
      <c r="C999" s="239"/>
      <c r="D999" s="239"/>
      <c r="E999" s="239"/>
      <c r="F999" s="239"/>
      <c r="G999" s="239"/>
      <c r="H999" s="239"/>
    </row>
    <row r="1000" ht="15.75" customHeight="1">
      <c r="B1000" s="239"/>
      <c r="C1000" s="239"/>
      <c r="D1000" s="239"/>
      <c r="E1000" s="239"/>
      <c r="F1000" s="239"/>
      <c r="G1000" s="239"/>
      <c r="H1000" s="239"/>
    </row>
    <row r="1001" ht="15.75" customHeight="1">
      <c r="B1001" s="239"/>
      <c r="C1001" s="239"/>
      <c r="D1001" s="239"/>
      <c r="E1001" s="239"/>
      <c r="F1001" s="239"/>
      <c r="G1001" s="239"/>
      <c r="H1001" s="239"/>
    </row>
    <row r="1002" ht="15.75" customHeight="1">
      <c r="B1002" s="239"/>
      <c r="C1002" s="239"/>
      <c r="D1002" s="239"/>
      <c r="E1002" s="239"/>
      <c r="F1002" s="239"/>
      <c r="G1002" s="239"/>
      <c r="H1002" s="239"/>
    </row>
    <row r="1003" ht="15.75" customHeight="1">
      <c r="B1003" s="239"/>
      <c r="C1003" s="239"/>
      <c r="D1003" s="239"/>
      <c r="E1003" s="239"/>
      <c r="F1003" s="239"/>
      <c r="G1003" s="239"/>
      <c r="H1003" s="239"/>
    </row>
    <row r="1004" ht="15.75" customHeight="1">
      <c r="B1004" s="239"/>
      <c r="C1004" s="239"/>
      <c r="D1004" s="239"/>
      <c r="E1004" s="239"/>
      <c r="F1004" s="239"/>
      <c r="G1004" s="239"/>
      <c r="H1004" s="239"/>
    </row>
    <row r="1005" ht="15.75" customHeight="1">
      <c r="B1005" s="239"/>
      <c r="C1005" s="239"/>
      <c r="D1005" s="239"/>
      <c r="E1005" s="239"/>
      <c r="F1005" s="239"/>
      <c r="G1005" s="239"/>
      <c r="H1005" s="239"/>
    </row>
    <row r="1006" ht="15.75" customHeight="1">
      <c r="B1006" s="239"/>
      <c r="C1006" s="239"/>
      <c r="D1006" s="239"/>
      <c r="E1006" s="239"/>
      <c r="F1006" s="239"/>
      <c r="G1006" s="239"/>
      <c r="H1006" s="239"/>
    </row>
    <row r="1007" ht="15.75" customHeight="1">
      <c r="B1007" s="239"/>
      <c r="C1007" s="239"/>
      <c r="D1007" s="239"/>
      <c r="E1007" s="239"/>
      <c r="F1007" s="239"/>
      <c r="G1007" s="239"/>
      <c r="H1007" s="239"/>
    </row>
    <row r="1008" ht="15.75" customHeight="1">
      <c r="B1008" s="239"/>
      <c r="C1008" s="239"/>
      <c r="D1008" s="239"/>
      <c r="E1008" s="239"/>
      <c r="F1008" s="239"/>
      <c r="G1008" s="239"/>
      <c r="H1008" s="239"/>
    </row>
    <row r="1009" ht="15.75" customHeight="1">
      <c r="B1009" s="239"/>
      <c r="C1009" s="239"/>
      <c r="D1009" s="239"/>
      <c r="E1009" s="239"/>
      <c r="F1009" s="239"/>
      <c r="G1009" s="239"/>
      <c r="H1009" s="239"/>
    </row>
    <row r="1010" ht="15.75" customHeight="1">
      <c r="B1010" s="239"/>
      <c r="C1010" s="239"/>
      <c r="D1010" s="239"/>
      <c r="E1010" s="239"/>
      <c r="F1010" s="239"/>
      <c r="G1010" s="239"/>
      <c r="H1010" s="239"/>
    </row>
    <row r="1011" ht="15.75" customHeight="1">
      <c r="B1011" s="239"/>
      <c r="C1011" s="239"/>
      <c r="D1011" s="239"/>
      <c r="E1011" s="239"/>
      <c r="F1011" s="239"/>
      <c r="G1011" s="239"/>
      <c r="H1011" s="239"/>
    </row>
    <row r="1012" ht="15.75" customHeight="1">
      <c r="B1012" s="239"/>
      <c r="C1012" s="239"/>
      <c r="D1012" s="239"/>
      <c r="E1012" s="239"/>
      <c r="F1012" s="239"/>
      <c r="G1012" s="239"/>
      <c r="H1012" s="239"/>
    </row>
    <row r="1013" ht="15.75" customHeight="1">
      <c r="B1013" s="239"/>
      <c r="C1013" s="239"/>
      <c r="D1013" s="239"/>
      <c r="E1013" s="239"/>
      <c r="F1013" s="239"/>
      <c r="G1013" s="239"/>
      <c r="H1013" s="239"/>
    </row>
    <row r="1014" ht="15.75" customHeight="1">
      <c r="B1014" s="239"/>
      <c r="C1014" s="239"/>
      <c r="D1014" s="239"/>
      <c r="E1014" s="239"/>
      <c r="F1014" s="239"/>
      <c r="G1014" s="239"/>
      <c r="H1014" s="239"/>
    </row>
    <row r="1015" ht="15.75" customHeight="1">
      <c r="B1015" s="239"/>
      <c r="C1015" s="239"/>
      <c r="D1015" s="239"/>
      <c r="E1015" s="239"/>
      <c r="F1015" s="239"/>
      <c r="G1015" s="239"/>
      <c r="H1015" s="239"/>
    </row>
    <row r="1016" ht="15.75" customHeight="1">
      <c r="B1016" s="239"/>
      <c r="C1016" s="239"/>
      <c r="D1016" s="239"/>
      <c r="E1016" s="239"/>
      <c r="F1016" s="239"/>
      <c r="G1016" s="239"/>
      <c r="H1016" s="239"/>
    </row>
    <row r="1017" ht="15.75" customHeight="1">
      <c r="B1017" s="239"/>
      <c r="C1017" s="239"/>
      <c r="D1017" s="239"/>
      <c r="E1017" s="239"/>
      <c r="F1017" s="239"/>
      <c r="G1017" s="239"/>
      <c r="H1017" s="239"/>
    </row>
    <row r="1018" ht="15.75" customHeight="1">
      <c r="B1018" s="239"/>
      <c r="C1018" s="239"/>
      <c r="D1018" s="239"/>
      <c r="E1018" s="239"/>
      <c r="F1018" s="239"/>
      <c r="G1018" s="239"/>
      <c r="H1018" s="239"/>
    </row>
    <row r="1019" ht="15.75" customHeight="1">
      <c r="B1019" s="239"/>
      <c r="C1019" s="239"/>
      <c r="D1019" s="239"/>
      <c r="E1019" s="239"/>
      <c r="F1019" s="239"/>
      <c r="G1019" s="239"/>
      <c r="H1019" s="239"/>
    </row>
    <row r="1020" ht="15.75" customHeight="1">
      <c r="B1020" s="239"/>
      <c r="C1020" s="239"/>
      <c r="D1020" s="239"/>
      <c r="E1020" s="239"/>
      <c r="F1020" s="239"/>
      <c r="G1020" s="239"/>
      <c r="H1020" s="239"/>
    </row>
    <row r="1021" ht="15.75" customHeight="1">
      <c r="B1021" s="239"/>
      <c r="C1021" s="239"/>
      <c r="D1021" s="239"/>
      <c r="E1021" s="239"/>
      <c r="F1021" s="239"/>
      <c r="G1021" s="239"/>
      <c r="H1021" s="239"/>
    </row>
    <row r="1022" ht="15.75" customHeight="1">
      <c r="B1022" s="239"/>
      <c r="C1022" s="239"/>
      <c r="D1022" s="239"/>
      <c r="E1022" s="239"/>
      <c r="F1022" s="239"/>
      <c r="G1022" s="239"/>
      <c r="H1022" s="239"/>
    </row>
    <row r="1023" ht="15.75" customHeight="1">
      <c r="B1023" s="239"/>
      <c r="C1023" s="239"/>
      <c r="D1023" s="239"/>
      <c r="E1023" s="239"/>
      <c r="F1023" s="239"/>
      <c r="G1023" s="239"/>
      <c r="H1023" s="239"/>
    </row>
    <row r="1024" ht="15.75" customHeight="1">
      <c r="B1024" s="239"/>
      <c r="C1024" s="239"/>
      <c r="D1024" s="239"/>
      <c r="E1024" s="239"/>
      <c r="F1024" s="239"/>
      <c r="G1024" s="239"/>
      <c r="H1024" s="239"/>
    </row>
    <row r="1025" ht="15.75" customHeight="1">
      <c r="B1025" s="239"/>
      <c r="C1025" s="239"/>
      <c r="D1025" s="239"/>
      <c r="E1025" s="239"/>
      <c r="F1025" s="239"/>
      <c r="G1025" s="239"/>
      <c r="H1025" s="239"/>
    </row>
    <row r="1026" ht="15.75" customHeight="1">
      <c r="B1026" s="239"/>
      <c r="C1026" s="239"/>
      <c r="D1026" s="239"/>
      <c r="E1026" s="239"/>
      <c r="F1026" s="239"/>
      <c r="G1026" s="239"/>
      <c r="H1026" s="239"/>
    </row>
    <row r="1027" ht="15.75" customHeight="1">
      <c r="B1027" s="239"/>
      <c r="C1027" s="239"/>
      <c r="D1027" s="239"/>
      <c r="E1027" s="239"/>
      <c r="F1027" s="239"/>
      <c r="G1027" s="239"/>
      <c r="H1027" s="239"/>
    </row>
    <row r="1028" ht="15.75" customHeight="1">
      <c r="B1028" s="239"/>
      <c r="C1028" s="239"/>
      <c r="D1028" s="239"/>
      <c r="E1028" s="239"/>
      <c r="F1028" s="239"/>
      <c r="G1028" s="239"/>
      <c r="H1028" s="239"/>
    </row>
    <row r="1029" ht="15.75" customHeight="1">
      <c r="B1029" s="239"/>
      <c r="C1029" s="239"/>
      <c r="D1029" s="239"/>
      <c r="E1029" s="239"/>
      <c r="F1029" s="239"/>
      <c r="G1029" s="239"/>
      <c r="H1029" s="239"/>
    </row>
  </sheetData>
  <mergeCells count="40">
    <mergeCell ref="H19:H20"/>
    <mergeCell ref="I19:I20"/>
    <mergeCell ref="A17:J17"/>
    <mergeCell ref="A18:J18"/>
    <mergeCell ref="A19:A20"/>
    <mergeCell ref="B19:B20"/>
    <mergeCell ref="C19:C20"/>
    <mergeCell ref="D19:D20"/>
    <mergeCell ref="E19:E20"/>
    <mergeCell ref="H42:H43"/>
    <mergeCell ref="I42:I43"/>
    <mergeCell ref="J42:J43"/>
    <mergeCell ref="A69:J69"/>
    <mergeCell ref="A40:J40"/>
    <mergeCell ref="A41:J41"/>
    <mergeCell ref="A42:A43"/>
    <mergeCell ref="B42:B43"/>
    <mergeCell ref="C42:C43"/>
    <mergeCell ref="D42:D43"/>
    <mergeCell ref="E42:E43"/>
    <mergeCell ref="F3:F4"/>
    <mergeCell ref="G3:G4"/>
    <mergeCell ref="H3:H4"/>
    <mergeCell ref="I3:I4"/>
    <mergeCell ref="J3:J4"/>
    <mergeCell ref="K3:K4"/>
    <mergeCell ref="A1:K1"/>
    <mergeCell ref="A2:K2"/>
    <mergeCell ref="A3:A4"/>
    <mergeCell ref="B3:B4"/>
    <mergeCell ref="C3:C4"/>
    <mergeCell ref="D3:D4"/>
    <mergeCell ref="E3:E4"/>
    <mergeCell ref="F19:F20"/>
    <mergeCell ref="G19:G20"/>
    <mergeCell ref="J19:J20"/>
    <mergeCell ref="K19:K20"/>
    <mergeCell ref="F42:F43"/>
    <mergeCell ref="G42:G43"/>
    <mergeCell ref="K42:K43"/>
  </mergeCells>
  <printOptions/>
  <pageMargins bottom="1.2515625" footer="0.0" header="0.0" left="0.511811024" right="0.511811024" top="1.6316666666666666"/>
  <pageSetup paperSize="9" scale="81"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5A5A5"/>
    <pageSetUpPr/>
  </sheetPr>
  <sheetViews>
    <sheetView workbookViewId="0"/>
  </sheetViews>
  <sheetFormatPr customHeight="1" defaultColWidth="12.63" defaultRowHeight="15.0"/>
  <cols>
    <col customWidth="1" min="1" max="1" width="9.13"/>
    <col customWidth="1" min="2" max="2" width="14.38"/>
    <col customWidth="1" min="3" max="3" width="20.25"/>
    <col customWidth="1" min="4" max="4" width="16.75"/>
    <col customWidth="1" min="5" max="5" width="13.25"/>
    <col customWidth="1" min="6" max="6" width="13.13"/>
    <col customWidth="1" min="7" max="7" width="15.75"/>
    <col customWidth="1" min="8" max="8" width="17.88"/>
    <col customWidth="1" min="9" max="9" width="15.13"/>
    <col customWidth="1" min="10" max="15" width="8.63"/>
  </cols>
  <sheetData>
    <row r="1" ht="12.75" customHeight="1">
      <c r="A1" s="175"/>
      <c r="B1" s="175"/>
      <c r="C1" s="175"/>
      <c r="D1" s="175"/>
      <c r="E1" s="175"/>
      <c r="F1" s="175"/>
      <c r="G1" s="175"/>
      <c r="H1" s="175"/>
      <c r="I1" s="175"/>
      <c r="J1" s="32"/>
      <c r="K1" s="32"/>
      <c r="L1" s="32"/>
      <c r="M1" s="32"/>
      <c r="N1" s="32"/>
      <c r="O1" s="32"/>
    </row>
    <row r="2" ht="30.0" customHeight="1">
      <c r="A2" s="176" t="s">
        <v>226</v>
      </c>
      <c r="B2" s="15"/>
      <c r="C2" s="153" t="s">
        <v>237</v>
      </c>
      <c r="D2" s="177" t="s">
        <v>238</v>
      </c>
      <c r="E2" s="153" t="s">
        <v>239</v>
      </c>
      <c r="F2" s="153" t="s">
        <v>240</v>
      </c>
      <c r="G2" s="266" t="s">
        <v>373</v>
      </c>
      <c r="H2" s="266" t="s">
        <v>374</v>
      </c>
      <c r="I2" s="266" t="s">
        <v>375</v>
      </c>
      <c r="J2" s="32"/>
      <c r="K2" s="32"/>
      <c r="L2" s="32"/>
      <c r="M2" s="32"/>
      <c r="N2" s="32"/>
      <c r="O2" s="32"/>
    </row>
    <row r="3" ht="12.75" customHeight="1">
      <c r="A3" s="179" t="s">
        <v>9</v>
      </c>
      <c r="B3" s="73"/>
      <c r="C3" s="180" t="s">
        <v>248</v>
      </c>
      <c r="D3" s="13" t="s">
        <v>249</v>
      </c>
      <c r="E3" s="181">
        <v>2.0</v>
      </c>
      <c r="F3" s="5">
        <f>E3*2</f>
        <v>4</v>
      </c>
      <c r="G3" s="267" t="s">
        <v>381</v>
      </c>
      <c r="H3" s="267" t="s">
        <v>385</v>
      </c>
      <c r="I3" s="267" t="s">
        <v>383</v>
      </c>
      <c r="J3" s="32"/>
      <c r="K3" s="32"/>
      <c r="L3" s="32"/>
      <c r="M3" s="32"/>
      <c r="N3" s="32"/>
      <c r="O3" s="32"/>
    </row>
    <row r="4" ht="12.75" customHeight="1">
      <c r="A4" s="187"/>
      <c r="B4" s="188"/>
      <c r="C4" s="189" t="s">
        <v>250</v>
      </c>
      <c r="D4" s="190" t="s">
        <v>249</v>
      </c>
      <c r="E4" s="191">
        <v>3.0</v>
      </c>
      <c r="F4" s="12">
        <v>6.0</v>
      </c>
      <c r="G4" s="268" t="s">
        <v>381</v>
      </c>
      <c r="H4" s="267" t="s">
        <v>385</v>
      </c>
      <c r="I4" s="267" t="s">
        <v>383</v>
      </c>
      <c r="J4" s="32"/>
      <c r="K4" s="32"/>
      <c r="L4" s="32"/>
      <c r="M4" s="32"/>
      <c r="N4" s="32"/>
      <c r="O4" s="32"/>
    </row>
    <row r="5" ht="12.75" customHeight="1">
      <c r="A5" s="187"/>
      <c r="B5" s="188"/>
      <c r="C5" s="189" t="s">
        <v>251</v>
      </c>
      <c r="D5" s="13" t="s">
        <v>249</v>
      </c>
      <c r="E5" s="181">
        <v>1.0</v>
      </c>
      <c r="F5" s="5">
        <f t="shared" ref="F5:F9" si="1">E5*2</f>
        <v>2</v>
      </c>
      <c r="G5" s="269" t="s">
        <v>646</v>
      </c>
      <c r="H5" s="269" t="s">
        <v>647</v>
      </c>
      <c r="I5" s="270" t="s">
        <v>648</v>
      </c>
      <c r="J5" s="32"/>
      <c r="K5" s="32"/>
      <c r="L5" s="32"/>
      <c r="M5" s="32"/>
      <c r="N5" s="32"/>
      <c r="O5" s="32"/>
    </row>
    <row r="6" ht="12.75" customHeight="1">
      <c r="A6" s="187"/>
      <c r="B6" s="188"/>
      <c r="C6" s="192" t="s">
        <v>252</v>
      </c>
      <c r="D6" s="13" t="s">
        <v>253</v>
      </c>
      <c r="E6" s="191">
        <v>2.0</v>
      </c>
      <c r="F6" s="5">
        <f t="shared" si="1"/>
        <v>4</v>
      </c>
      <c r="G6" s="267" t="s">
        <v>385</v>
      </c>
      <c r="H6" s="267" t="s">
        <v>383</v>
      </c>
      <c r="I6" s="268" t="s">
        <v>381</v>
      </c>
      <c r="J6" s="32"/>
      <c r="K6" s="32"/>
      <c r="L6" s="32"/>
      <c r="M6" s="32"/>
      <c r="N6" s="32"/>
      <c r="O6" s="32"/>
    </row>
    <row r="7" ht="12.75" customHeight="1">
      <c r="A7" s="187"/>
      <c r="B7" s="188"/>
      <c r="C7" s="192" t="s">
        <v>254</v>
      </c>
      <c r="D7" s="13" t="s">
        <v>253</v>
      </c>
      <c r="E7" s="191">
        <v>3.0</v>
      </c>
      <c r="F7" s="5">
        <f t="shared" si="1"/>
        <v>6</v>
      </c>
      <c r="G7" s="267" t="s">
        <v>385</v>
      </c>
      <c r="H7" s="269" t="s">
        <v>649</v>
      </c>
      <c r="I7" s="268" t="s">
        <v>381</v>
      </c>
      <c r="J7" s="32"/>
      <c r="K7" s="32"/>
      <c r="L7" s="32"/>
      <c r="M7" s="32"/>
      <c r="N7" s="32"/>
      <c r="O7" s="32"/>
    </row>
    <row r="8" ht="12.75" customHeight="1">
      <c r="A8" s="187"/>
      <c r="B8" s="188"/>
      <c r="C8" s="189" t="s">
        <v>255</v>
      </c>
      <c r="D8" s="190" t="s">
        <v>249</v>
      </c>
      <c r="E8" s="191">
        <v>2.0</v>
      </c>
      <c r="F8" s="5">
        <f t="shared" si="1"/>
        <v>4</v>
      </c>
      <c r="G8" s="267" t="s">
        <v>385</v>
      </c>
      <c r="H8" s="267" t="s">
        <v>383</v>
      </c>
      <c r="I8" s="270" t="s">
        <v>650</v>
      </c>
      <c r="J8" s="32"/>
      <c r="K8" s="32"/>
      <c r="L8" s="32"/>
      <c r="M8" s="32"/>
      <c r="N8" s="32"/>
      <c r="O8" s="32"/>
    </row>
    <row r="9" ht="12.75" customHeight="1">
      <c r="A9" s="77"/>
      <c r="B9" s="78"/>
      <c r="C9" s="189" t="s">
        <v>256</v>
      </c>
      <c r="D9" s="190" t="s">
        <v>249</v>
      </c>
      <c r="E9" s="191">
        <v>2.0</v>
      </c>
      <c r="F9" s="5">
        <f t="shared" si="1"/>
        <v>4</v>
      </c>
      <c r="G9" s="269" t="s">
        <v>651</v>
      </c>
      <c r="H9" s="267" t="s">
        <v>385</v>
      </c>
      <c r="I9" s="267" t="s">
        <v>383</v>
      </c>
      <c r="J9" s="32"/>
      <c r="K9" s="32"/>
      <c r="L9" s="32"/>
      <c r="M9" s="32"/>
      <c r="N9" s="32"/>
      <c r="O9" s="32"/>
    </row>
    <row r="10" ht="12.75" customHeight="1">
      <c r="A10" s="199"/>
      <c r="B10" s="199"/>
      <c r="C10" s="199"/>
      <c r="D10" s="199"/>
      <c r="E10" s="199"/>
      <c r="F10" s="199"/>
      <c r="G10" s="199"/>
      <c r="H10" s="199"/>
      <c r="I10" s="199"/>
      <c r="J10" s="32"/>
      <c r="K10" s="32"/>
      <c r="L10" s="32"/>
      <c r="M10" s="32"/>
      <c r="N10" s="32"/>
      <c r="O10" s="32"/>
    </row>
    <row r="11" ht="30.0" customHeight="1">
      <c r="A11" s="176" t="s">
        <v>226</v>
      </c>
      <c r="B11" s="15"/>
      <c r="C11" s="153" t="s">
        <v>237</v>
      </c>
      <c r="D11" s="177" t="s">
        <v>238</v>
      </c>
      <c r="E11" s="153" t="s">
        <v>239</v>
      </c>
      <c r="F11" s="153" t="s">
        <v>240</v>
      </c>
      <c r="G11" s="266" t="s">
        <v>373</v>
      </c>
      <c r="H11" s="266" t="s">
        <v>374</v>
      </c>
      <c r="I11" s="266" t="s">
        <v>375</v>
      </c>
      <c r="J11" s="32"/>
      <c r="K11" s="32"/>
      <c r="L11" s="32"/>
      <c r="M11" s="32"/>
      <c r="N11" s="32"/>
      <c r="O11" s="32"/>
    </row>
    <row r="12" ht="12.75" customHeight="1">
      <c r="A12" s="218" t="s">
        <v>10</v>
      </c>
      <c r="B12" s="73"/>
      <c r="C12" s="192" t="s">
        <v>259</v>
      </c>
      <c r="D12" s="13" t="s">
        <v>249</v>
      </c>
      <c r="E12" s="181">
        <v>2.0</v>
      </c>
      <c r="F12" s="5">
        <f t="shared" ref="F12:F18" si="2">E12*2</f>
        <v>4</v>
      </c>
      <c r="G12" s="267" t="s">
        <v>383</v>
      </c>
      <c r="H12" s="267" t="s">
        <v>385</v>
      </c>
      <c r="I12" s="268" t="s">
        <v>381</v>
      </c>
      <c r="J12" s="32"/>
      <c r="K12" s="32"/>
      <c r="L12" s="32"/>
      <c r="M12" s="32"/>
      <c r="N12" s="32"/>
      <c r="O12" s="32"/>
    </row>
    <row r="13" ht="12.75" customHeight="1">
      <c r="A13" s="187"/>
      <c r="B13" s="188"/>
      <c r="C13" s="192" t="s">
        <v>248</v>
      </c>
      <c r="D13" s="13" t="s">
        <v>249</v>
      </c>
      <c r="E13" s="181">
        <v>2.0</v>
      </c>
      <c r="F13" s="5">
        <f t="shared" si="2"/>
        <v>4</v>
      </c>
      <c r="G13" s="267" t="s">
        <v>385</v>
      </c>
      <c r="H13" s="269" t="s">
        <v>652</v>
      </c>
      <c r="I13" s="267" t="s">
        <v>383</v>
      </c>
      <c r="J13" s="32"/>
      <c r="K13" s="32"/>
      <c r="L13" s="32"/>
      <c r="M13" s="32"/>
      <c r="N13" s="32"/>
      <c r="O13" s="271">
        <v>0.0</v>
      </c>
    </row>
    <row r="14" ht="12.75" customHeight="1">
      <c r="A14" s="187"/>
      <c r="B14" s="188"/>
      <c r="C14" s="189" t="s">
        <v>260</v>
      </c>
      <c r="D14" s="13" t="s">
        <v>249</v>
      </c>
      <c r="E14" s="191">
        <v>2.0</v>
      </c>
      <c r="F14" s="5">
        <f t="shared" si="2"/>
        <v>4</v>
      </c>
      <c r="G14" s="267" t="s">
        <v>385</v>
      </c>
      <c r="H14" s="267" t="s">
        <v>383</v>
      </c>
      <c r="I14" s="270" t="s">
        <v>653</v>
      </c>
      <c r="J14" s="32"/>
      <c r="K14" s="32"/>
      <c r="L14" s="32"/>
      <c r="M14" s="32"/>
      <c r="N14" s="32"/>
      <c r="O14" s="32"/>
    </row>
    <row r="15" ht="12.75" customHeight="1">
      <c r="A15" s="187"/>
      <c r="B15" s="188"/>
      <c r="C15" s="192" t="s">
        <v>261</v>
      </c>
      <c r="D15" s="190" t="s">
        <v>249</v>
      </c>
      <c r="E15" s="181">
        <v>2.0</v>
      </c>
      <c r="F15" s="5">
        <f t="shared" si="2"/>
        <v>4</v>
      </c>
      <c r="G15" s="267" t="s">
        <v>381</v>
      </c>
      <c r="H15" s="267" t="s">
        <v>385</v>
      </c>
      <c r="I15" s="267" t="s">
        <v>383</v>
      </c>
      <c r="J15" s="32"/>
      <c r="K15" s="32"/>
      <c r="L15" s="32"/>
      <c r="M15" s="32"/>
      <c r="N15" s="32"/>
      <c r="O15" s="32"/>
    </row>
    <row r="16" ht="12.75" customHeight="1">
      <c r="A16" s="187"/>
      <c r="B16" s="188"/>
      <c r="C16" s="192" t="s">
        <v>262</v>
      </c>
      <c r="D16" s="13" t="s">
        <v>249</v>
      </c>
      <c r="E16" s="191">
        <v>2.0</v>
      </c>
      <c r="F16" s="5">
        <f t="shared" si="2"/>
        <v>4</v>
      </c>
      <c r="G16" s="267" t="s">
        <v>385</v>
      </c>
      <c r="H16" s="267" t="s">
        <v>381</v>
      </c>
      <c r="I16" s="267" t="s">
        <v>383</v>
      </c>
      <c r="J16" s="32"/>
      <c r="K16" s="32"/>
      <c r="L16" s="32"/>
      <c r="M16" s="32"/>
      <c r="N16" s="32"/>
      <c r="O16" s="32"/>
    </row>
    <row r="17" ht="12.75" customHeight="1">
      <c r="A17" s="187"/>
      <c r="B17" s="188"/>
      <c r="C17" s="192" t="s">
        <v>252</v>
      </c>
      <c r="D17" s="13" t="s">
        <v>253</v>
      </c>
      <c r="E17" s="191">
        <v>2.0</v>
      </c>
      <c r="F17" s="5">
        <f t="shared" si="2"/>
        <v>4</v>
      </c>
      <c r="G17" s="267" t="s">
        <v>381</v>
      </c>
      <c r="H17" s="267" t="s">
        <v>385</v>
      </c>
      <c r="I17" s="267" t="s">
        <v>383</v>
      </c>
      <c r="J17" s="32"/>
      <c r="K17" s="32"/>
      <c r="L17" s="32"/>
      <c r="M17" s="32"/>
      <c r="N17" s="32"/>
      <c r="O17" s="32"/>
    </row>
    <row r="18" ht="12.75" customHeight="1">
      <c r="A18" s="77"/>
      <c r="B18" s="78"/>
      <c r="C18" s="192" t="s">
        <v>254</v>
      </c>
      <c r="D18" s="13" t="s">
        <v>253</v>
      </c>
      <c r="E18" s="191">
        <v>3.0</v>
      </c>
      <c r="F18" s="5">
        <f t="shared" si="2"/>
        <v>6</v>
      </c>
      <c r="G18" s="267" t="s">
        <v>381</v>
      </c>
      <c r="H18" s="267" t="s">
        <v>385</v>
      </c>
      <c r="I18" s="267" t="s">
        <v>383</v>
      </c>
      <c r="J18" s="32"/>
      <c r="K18" s="32"/>
      <c r="L18" s="32"/>
      <c r="M18" s="32"/>
      <c r="N18" s="32"/>
      <c r="O18" s="32"/>
    </row>
    <row r="19" ht="12.75" customHeight="1">
      <c r="A19" s="201"/>
      <c r="B19" s="201"/>
      <c r="C19" s="201"/>
      <c r="D19" s="201"/>
      <c r="E19" s="201"/>
      <c r="F19" s="201"/>
      <c r="G19" s="201"/>
      <c r="H19" s="201"/>
      <c r="I19" s="201"/>
      <c r="J19" s="201"/>
      <c r="K19" s="201"/>
      <c r="L19" s="201"/>
      <c r="M19" s="201"/>
      <c r="N19" s="201"/>
      <c r="O19" s="201"/>
    </row>
    <row r="20" ht="30.0" customHeight="1">
      <c r="A20" s="176" t="s">
        <v>226</v>
      </c>
      <c r="B20" s="15"/>
      <c r="C20" s="153" t="s">
        <v>237</v>
      </c>
      <c r="D20" s="177" t="s">
        <v>238</v>
      </c>
      <c r="E20" s="153" t="s">
        <v>239</v>
      </c>
      <c r="F20" s="153" t="s">
        <v>240</v>
      </c>
      <c r="G20" s="266" t="s">
        <v>373</v>
      </c>
      <c r="H20" s="266" t="s">
        <v>374</v>
      </c>
      <c r="I20" s="266" t="s">
        <v>375</v>
      </c>
      <c r="J20" s="32"/>
      <c r="K20" s="32"/>
      <c r="L20" s="32"/>
      <c r="M20" s="32"/>
      <c r="N20" s="32"/>
      <c r="O20" s="32"/>
    </row>
    <row r="21" ht="12.75" customHeight="1">
      <c r="A21" s="179" t="s">
        <v>11</v>
      </c>
      <c r="B21" s="73"/>
      <c r="C21" s="189" t="s">
        <v>263</v>
      </c>
      <c r="D21" s="13" t="s">
        <v>249</v>
      </c>
      <c r="E21" s="181">
        <v>2.0</v>
      </c>
      <c r="F21" s="5">
        <f t="shared" ref="F21:F26" si="3">E21*2</f>
        <v>4</v>
      </c>
      <c r="G21" s="269" t="s">
        <v>654</v>
      </c>
      <c r="H21" s="269" t="s">
        <v>655</v>
      </c>
      <c r="I21" s="270" t="s">
        <v>656</v>
      </c>
      <c r="J21" s="32"/>
      <c r="K21" s="32"/>
      <c r="L21" s="32"/>
      <c r="M21" s="32"/>
      <c r="N21" s="32"/>
      <c r="O21" s="32"/>
    </row>
    <row r="22" ht="12.75" customHeight="1">
      <c r="A22" s="187"/>
      <c r="B22" s="188"/>
      <c r="C22" s="192" t="s">
        <v>248</v>
      </c>
      <c r="D22" s="13" t="s">
        <v>249</v>
      </c>
      <c r="E22" s="181">
        <v>2.0</v>
      </c>
      <c r="F22" s="5">
        <f t="shared" si="3"/>
        <v>4</v>
      </c>
      <c r="G22" s="269" t="s">
        <v>657</v>
      </c>
      <c r="H22" s="269" t="s">
        <v>658</v>
      </c>
      <c r="I22" s="270" t="s">
        <v>659</v>
      </c>
      <c r="J22" s="32"/>
      <c r="K22" s="32"/>
      <c r="L22" s="32"/>
      <c r="M22" s="32"/>
      <c r="N22" s="32"/>
      <c r="O22" s="32"/>
    </row>
    <row r="23" ht="12.75" customHeight="1">
      <c r="A23" s="187"/>
      <c r="B23" s="188"/>
      <c r="C23" s="189" t="s">
        <v>264</v>
      </c>
      <c r="D23" s="13" t="s">
        <v>249</v>
      </c>
      <c r="E23" s="191">
        <v>2.0</v>
      </c>
      <c r="F23" s="5">
        <f t="shared" si="3"/>
        <v>4</v>
      </c>
      <c r="G23" s="269" t="s">
        <v>660</v>
      </c>
      <c r="H23" s="269" t="s">
        <v>661</v>
      </c>
      <c r="I23" s="270" t="s">
        <v>662</v>
      </c>
      <c r="J23" s="32"/>
      <c r="K23" s="32"/>
      <c r="L23" s="32"/>
      <c r="M23" s="32"/>
      <c r="N23" s="32"/>
      <c r="O23" s="32"/>
    </row>
    <row r="24" ht="12.75" customHeight="1">
      <c r="A24" s="187"/>
      <c r="B24" s="188"/>
      <c r="C24" s="189" t="s">
        <v>265</v>
      </c>
      <c r="D24" s="190" t="s">
        <v>249</v>
      </c>
      <c r="E24" s="181">
        <v>2.0</v>
      </c>
      <c r="F24" s="5">
        <f t="shared" si="3"/>
        <v>4</v>
      </c>
      <c r="G24" s="269" t="s">
        <v>663</v>
      </c>
      <c r="H24" s="267" t="s">
        <v>383</v>
      </c>
      <c r="I24" s="270" t="s">
        <v>650</v>
      </c>
      <c r="J24" s="32"/>
      <c r="K24" s="32"/>
      <c r="L24" s="32"/>
      <c r="M24" s="32"/>
      <c r="N24" s="32"/>
      <c r="O24" s="32"/>
    </row>
    <row r="25" ht="12.75" customHeight="1">
      <c r="A25" s="187"/>
      <c r="B25" s="188"/>
      <c r="C25" s="189" t="s">
        <v>266</v>
      </c>
      <c r="D25" s="13" t="s">
        <v>253</v>
      </c>
      <c r="E25" s="191">
        <v>2.0</v>
      </c>
      <c r="F25" s="5">
        <f t="shared" si="3"/>
        <v>4</v>
      </c>
      <c r="G25" s="269" t="s">
        <v>664</v>
      </c>
      <c r="H25" s="269" t="s">
        <v>665</v>
      </c>
      <c r="I25" s="270" t="s">
        <v>666</v>
      </c>
      <c r="J25" s="32"/>
      <c r="K25" s="32"/>
      <c r="L25" s="32"/>
      <c r="M25" s="32"/>
      <c r="N25" s="32"/>
      <c r="O25" s="32"/>
    </row>
    <row r="26" ht="12.75" customHeight="1">
      <c r="A26" s="77"/>
      <c r="B26" s="78"/>
      <c r="C26" s="192" t="s">
        <v>254</v>
      </c>
      <c r="D26" s="13" t="s">
        <v>253</v>
      </c>
      <c r="E26" s="191">
        <v>3.0</v>
      </c>
      <c r="F26" s="5">
        <f t="shared" si="3"/>
        <v>6</v>
      </c>
      <c r="G26" s="267" t="s">
        <v>385</v>
      </c>
      <c r="H26" s="269" t="s">
        <v>649</v>
      </c>
      <c r="I26" s="267" t="s">
        <v>381</v>
      </c>
      <c r="J26" s="32"/>
      <c r="K26" s="32"/>
      <c r="L26" s="32"/>
      <c r="M26" s="32"/>
      <c r="N26" s="32"/>
      <c r="O26" s="32"/>
    </row>
    <row r="27" ht="12.75" customHeight="1">
      <c r="A27" s="32"/>
      <c r="B27" s="32"/>
      <c r="C27" s="32"/>
      <c r="D27" s="32"/>
      <c r="E27" s="32"/>
      <c r="F27" s="32"/>
      <c r="G27" s="267"/>
      <c r="H27" s="267"/>
      <c r="I27" s="268"/>
      <c r="J27" s="32"/>
      <c r="K27" s="32"/>
      <c r="L27" s="32"/>
      <c r="M27" s="32"/>
      <c r="N27" s="32"/>
      <c r="O27" s="32"/>
    </row>
    <row r="28" ht="30.0" customHeight="1">
      <c r="A28" s="176" t="s">
        <v>226</v>
      </c>
      <c r="B28" s="15"/>
      <c r="C28" s="153" t="s">
        <v>237</v>
      </c>
      <c r="D28" s="177" t="s">
        <v>238</v>
      </c>
      <c r="E28" s="153" t="s">
        <v>239</v>
      </c>
      <c r="F28" s="153" t="s">
        <v>240</v>
      </c>
      <c r="G28" s="266" t="s">
        <v>373</v>
      </c>
      <c r="H28" s="266" t="s">
        <v>374</v>
      </c>
      <c r="I28" s="266" t="s">
        <v>375</v>
      </c>
      <c r="J28" s="32"/>
      <c r="K28" s="32"/>
      <c r="L28" s="32"/>
      <c r="M28" s="32"/>
      <c r="N28" s="32"/>
      <c r="O28" s="32"/>
    </row>
    <row r="29" ht="12.75" customHeight="1">
      <c r="A29" s="218" t="s">
        <v>12</v>
      </c>
      <c r="B29" s="73"/>
      <c r="C29" s="192" t="s">
        <v>259</v>
      </c>
      <c r="D29" s="13" t="s">
        <v>249</v>
      </c>
      <c r="E29" s="181">
        <v>2.0</v>
      </c>
      <c r="F29" s="5">
        <f t="shared" ref="F29:F31" si="4">E29*2</f>
        <v>4</v>
      </c>
      <c r="G29" s="267" t="s">
        <v>383</v>
      </c>
      <c r="H29" s="267" t="s">
        <v>385</v>
      </c>
      <c r="I29" s="267" t="s">
        <v>381</v>
      </c>
      <c r="J29" s="32"/>
      <c r="K29" s="32"/>
      <c r="L29" s="32"/>
      <c r="M29" s="32"/>
      <c r="N29" s="32"/>
      <c r="O29" s="32"/>
    </row>
    <row r="30" ht="12.75" customHeight="1">
      <c r="A30" s="187"/>
      <c r="B30" s="188"/>
      <c r="C30" s="192" t="s">
        <v>248</v>
      </c>
      <c r="D30" s="13" t="s">
        <v>249</v>
      </c>
      <c r="E30" s="181">
        <v>2.0</v>
      </c>
      <c r="F30" s="5">
        <f t="shared" si="4"/>
        <v>4</v>
      </c>
      <c r="G30" s="267" t="s">
        <v>385</v>
      </c>
      <c r="H30" s="269" t="s">
        <v>652</v>
      </c>
      <c r="I30" s="267" t="s">
        <v>383</v>
      </c>
      <c r="J30" s="32"/>
      <c r="K30" s="32"/>
      <c r="L30" s="32"/>
      <c r="M30" s="32"/>
      <c r="N30" s="32"/>
      <c r="O30" s="32"/>
    </row>
    <row r="31" ht="12.75" customHeight="1">
      <c r="A31" s="187"/>
      <c r="B31" s="188"/>
      <c r="C31" s="192" t="s">
        <v>267</v>
      </c>
      <c r="D31" s="13" t="s">
        <v>249</v>
      </c>
      <c r="E31" s="181">
        <v>1.0</v>
      </c>
      <c r="F31" s="5">
        <f t="shared" si="4"/>
        <v>2</v>
      </c>
      <c r="G31" s="267" t="s">
        <v>385</v>
      </c>
      <c r="H31" s="269" t="s">
        <v>667</v>
      </c>
      <c r="I31" s="267" t="s">
        <v>383</v>
      </c>
      <c r="J31" s="32"/>
      <c r="K31" s="32"/>
      <c r="L31" s="32"/>
      <c r="M31" s="32"/>
      <c r="N31" s="32"/>
      <c r="O31" s="32"/>
    </row>
    <row r="32" ht="12.75" customHeight="1">
      <c r="A32" s="187"/>
      <c r="B32" s="188"/>
      <c r="C32" s="192" t="s">
        <v>261</v>
      </c>
      <c r="D32" s="190" t="s">
        <v>249</v>
      </c>
      <c r="E32" s="191">
        <v>3.0</v>
      </c>
      <c r="F32" s="12">
        <v>6.0</v>
      </c>
      <c r="G32" s="267" t="s">
        <v>381</v>
      </c>
      <c r="H32" s="267" t="s">
        <v>385</v>
      </c>
      <c r="I32" s="267" t="s">
        <v>383</v>
      </c>
      <c r="J32" s="32"/>
      <c r="K32" s="32"/>
      <c r="L32" s="32"/>
      <c r="M32" s="32"/>
      <c r="N32" s="32"/>
      <c r="O32" s="32"/>
    </row>
    <row r="33" ht="12.75" customHeight="1">
      <c r="A33" s="187"/>
      <c r="B33" s="188"/>
      <c r="C33" s="192" t="s">
        <v>262</v>
      </c>
      <c r="D33" s="13" t="s">
        <v>249</v>
      </c>
      <c r="E33" s="181">
        <v>1.0</v>
      </c>
      <c r="F33" s="5">
        <f t="shared" ref="F33:F34" si="5">E33*2</f>
        <v>2</v>
      </c>
      <c r="G33" s="267" t="s">
        <v>385</v>
      </c>
      <c r="H33" s="267" t="s">
        <v>381</v>
      </c>
      <c r="I33" s="267" t="s">
        <v>383</v>
      </c>
      <c r="J33" s="32"/>
      <c r="K33" s="32"/>
      <c r="L33" s="32"/>
      <c r="M33" s="32"/>
      <c r="N33" s="32"/>
      <c r="O33" s="32"/>
    </row>
    <row r="34" ht="12.75" customHeight="1">
      <c r="A34" s="187"/>
      <c r="B34" s="188"/>
      <c r="C34" s="192" t="s">
        <v>252</v>
      </c>
      <c r="D34" s="13" t="s">
        <v>253</v>
      </c>
      <c r="E34" s="191">
        <v>2.0</v>
      </c>
      <c r="F34" s="5">
        <f t="shared" si="5"/>
        <v>4</v>
      </c>
      <c r="G34" s="267" t="s">
        <v>381</v>
      </c>
      <c r="H34" s="267" t="s">
        <v>385</v>
      </c>
      <c r="I34" s="267" t="s">
        <v>383</v>
      </c>
      <c r="J34" s="32"/>
      <c r="K34" s="32"/>
      <c r="L34" s="32"/>
      <c r="M34" s="32"/>
      <c r="N34" s="32"/>
      <c r="O34" s="32"/>
    </row>
    <row r="35" ht="12.75" customHeight="1">
      <c r="A35" s="77"/>
      <c r="B35" s="78"/>
      <c r="C35" s="192" t="s">
        <v>254</v>
      </c>
      <c r="D35" s="13" t="s">
        <v>253</v>
      </c>
      <c r="E35" s="191">
        <v>3.0</v>
      </c>
      <c r="F35" s="12">
        <v>6.0</v>
      </c>
      <c r="G35" s="267" t="s">
        <v>385</v>
      </c>
      <c r="H35" s="267" t="s">
        <v>383</v>
      </c>
      <c r="I35" s="267" t="s">
        <v>381</v>
      </c>
      <c r="J35" s="32"/>
      <c r="K35" s="32"/>
      <c r="L35" s="32"/>
      <c r="M35" s="32"/>
      <c r="N35" s="32"/>
      <c r="O35" s="32"/>
    </row>
    <row r="36" ht="12.75" customHeight="1">
      <c r="A36" s="32"/>
      <c r="B36" s="32"/>
      <c r="C36" s="32"/>
      <c r="D36" s="32"/>
      <c r="E36" s="32"/>
      <c r="F36" s="32"/>
      <c r="G36" s="32"/>
      <c r="H36" s="32"/>
      <c r="I36" s="32"/>
      <c r="J36" s="32"/>
      <c r="K36" s="32"/>
      <c r="L36" s="32"/>
      <c r="M36" s="32"/>
      <c r="N36" s="32"/>
      <c r="O36" s="32"/>
    </row>
    <row r="37" ht="30.0" customHeight="1">
      <c r="A37" s="176" t="s">
        <v>226</v>
      </c>
      <c r="B37" s="15"/>
      <c r="C37" s="153" t="s">
        <v>237</v>
      </c>
      <c r="D37" s="177" t="s">
        <v>238</v>
      </c>
      <c r="E37" s="153" t="s">
        <v>239</v>
      </c>
      <c r="F37" s="153" t="s">
        <v>240</v>
      </c>
      <c r="G37" s="266" t="s">
        <v>373</v>
      </c>
      <c r="H37" s="266" t="s">
        <v>374</v>
      </c>
      <c r="I37" s="266" t="s">
        <v>375</v>
      </c>
      <c r="J37" s="32"/>
      <c r="K37" s="32"/>
      <c r="L37" s="32"/>
      <c r="M37" s="32"/>
      <c r="N37" s="32"/>
      <c r="O37" s="32"/>
    </row>
    <row r="38" ht="12.75" customHeight="1">
      <c r="A38" s="218" t="s">
        <v>13</v>
      </c>
      <c r="B38" s="73"/>
      <c r="C38" s="192" t="s">
        <v>259</v>
      </c>
      <c r="D38" s="13" t="s">
        <v>249</v>
      </c>
      <c r="E38" s="181">
        <v>2.0</v>
      </c>
      <c r="F38" s="5">
        <f t="shared" ref="F38:F40" si="6">E38*2</f>
        <v>4</v>
      </c>
      <c r="G38" s="267" t="s">
        <v>383</v>
      </c>
      <c r="H38" s="267" t="s">
        <v>385</v>
      </c>
      <c r="I38" s="267" t="s">
        <v>381</v>
      </c>
      <c r="J38" s="32"/>
      <c r="K38" s="32"/>
      <c r="L38" s="32"/>
      <c r="M38" s="32"/>
      <c r="N38" s="32"/>
      <c r="O38" s="32"/>
    </row>
    <row r="39" ht="12.75" customHeight="1">
      <c r="A39" s="187"/>
      <c r="B39" s="188"/>
      <c r="C39" s="192" t="s">
        <v>248</v>
      </c>
      <c r="D39" s="13" t="s">
        <v>249</v>
      </c>
      <c r="E39" s="181">
        <v>2.0</v>
      </c>
      <c r="F39" s="5">
        <f t="shared" si="6"/>
        <v>4</v>
      </c>
      <c r="G39" s="267" t="s">
        <v>385</v>
      </c>
      <c r="H39" s="269" t="s">
        <v>652</v>
      </c>
      <c r="I39" s="267" t="s">
        <v>383</v>
      </c>
      <c r="J39" s="32"/>
      <c r="K39" s="32"/>
      <c r="L39" s="32"/>
      <c r="M39" s="32"/>
      <c r="N39" s="32"/>
      <c r="O39" s="32"/>
    </row>
    <row r="40" ht="12.75" customHeight="1">
      <c r="A40" s="187"/>
      <c r="B40" s="188"/>
      <c r="C40" s="192" t="s">
        <v>267</v>
      </c>
      <c r="D40" s="13" t="s">
        <v>249</v>
      </c>
      <c r="E40" s="181">
        <v>1.0</v>
      </c>
      <c r="F40" s="5">
        <f t="shared" si="6"/>
        <v>2</v>
      </c>
      <c r="G40" s="272" t="s">
        <v>385</v>
      </c>
      <c r="H40" s="269" t="s">
        <v>667</v>
      </c>
      <c r="I40" s="267" t="s">
        <v>383</v>
      </c>
      <c r="J40" s="32"/>
      <c r="K40" s="32"/>
      <c r="L40" s="32"/>
      <c r="M40" s="32"/>
      <c r="N40" s="32"/>
      <c r="O40" s="32"/>
    </row>
    <row r="41" ht="12.75" customHeight="1">
      <c r="A41" s="187"/>
      <c r="B41" s="188"/>
      <c r="C41" s="192" t="s">
        <v>261</v>
      </c>
      <c r="D41" s="190" t="s">
        <v>249</v>
      </c>
      <c r="E41" s="191">
        <v>3.0</v>
      </c>
      <c r="F41" s="12">
        <v>6.0</v>
      </c>
      <c r="G41" s="267" t="s">
        <v>381</v>
      </c>
      <c r="H41" s="267" t="s">
        <v>385</v>
      </c>
      <c r="I41" s="267" t="s">
        <v>383</v>
      </c>
      <c r="J41" s="32"/>
      <c r="K41" s="32"/>
      <c r="L41" s="32"/>
      <c r="M41" s="32"/>
      <c r="N41" s="32"/>
      <c r="O41" s="32"/>
    </row>
    <row r="42" ht="12.75" customHeight="1">
      <c r="A42" s="187"/>
      <c r="B42" s="188"/>
      <c r="C42" s="192" t="s">
        <v>262</v>
      </c>
      <c r="D42" s="13" t="s">
        <v>249</v>
      </c>
      <c r="E42" s="181">
        <v>1.0</v>
      </c>
      <c r="F42" s="5">
        <f t="shared" ref="F42:F43" si="7">E42*2</f>
        <v>2</v>
      </c>
      <c r="G42" s="267" t="s">
        <v>385</v>
      </c>
      <c r="H42" s="267" t="s">
        <v>381</v>
      </c>
      <c r="I42" s="267" t="s">
        <v>383</v>
      </c>
      <c r="J42" s="32"/>
      <c r="K42" s="32"/>
      <c r="L42" s="32"/>
      <c r="M42" s="32"/>
      <c r="N42" s="32"/>
      <c r="O42" s="32"/>
    </row>
    <row r="43" ht="12.75" customHeight="1">
      <c r="A43" s="187"/>
      <c r="B43" s="188"/>
      <c r="C43" s="192" t="s">
        <v>252</v>
      </c>
      <c r="D43" s="13" t="s">
        <v>253</v>
      </c>
      <c r="E43" s="191">
        <v>2.0</v>
      </c>
      <c r="F43" s="5">
        <f t="shared" si="7"/>
        <v>4</v>
      </c>
      <c r="G43" s="267" t="s">
        <v>381</v>
      </c>
      <c r="H43" s="267" t="s">
        <v>385</v>
      </c>
      <c r="I43" s="267" t="s">
        <v>383</v>
      </c>
      <c r="J43" s="32"/>
      <c r="K43" s="32"/>
      <c r="L43" s="32"/>
      <c r="M43" s="32"/>
      <c r="N43" s="32"/>
      <c r="O43" s="32"/>
    </row>
    <row r="44" ht="12.75" customHeight="1">
      <c r="A44" s="77"/>
      <c r="B44" s="78"/>
      <c r="C44" s="192" t="s">
        <v>254</v>
      </c>
      <c r="D44" s="13" t="s">
        <v>253</v>
      </c>
      <c r="E44" s="191">
        <v>3.0</v>
      </c>
      <c r="F44" s="12">
        <v>6.0</v>
      </c>
      <c r="G44" s="267" t="s">
        <v>381</v>
      </c>
      <c r="H44" s="267" t="s">
        <v>385</v>
      </c>
      <c r="I44" s="267" t="s">
        <v>383</v>
      </c>
      <c r="J44" s="32"/>
      <c r="K44" s="32"/>
      <c r="L44" s="32"/>
      <c r="M44" s="32"/>
      <c r="N44" s="32"/>
      <c r="O44" s="32"/>
    </row>
    <row r="45" ht="12.75" customHeight="1">
      <c r="A45" s="32"/>
      <c r="B45" s="32"/>
      <c r="C45" s="32"/>
      <c r="D45" s="32"/>
      <c r="E45" s="32"/>
      <c r="F45" s="32"/>
      <c r="G45" s="32"/>
      <c r="H45" s="32"/>
      <c r="I45" s="32"/>
      <c r="J45" s="32"/>
      <c r="K45" s="32"/>
      <c r="L45" s="32"/>
      <c r="M45" s="32"/>
      <c r="N45" s="32"/>
      <c r="O45" s="32"/>
    </row>
    <row r="46" ht="12.75" customHeight="1">
      <c r="A46" s="32"/>
      <c r="B46" s="32"/>
      <c r="C46" s="32"/>
      <c r="D46" s="32"/>
      <c r="E46" s="32"/>
      <c r="F46" s="32"/>
      <c r="G46" s="32"/>
      <c r="H46" s="32"/>
      <c r="I46" s="32"/>
      <c r="J46" s="32"/>
      <c r="K46" s="32"/>
      <c r="L46" s="32"/>
      <c r="M46" s="32"/>
      <c r="N46" s="32"/>
      <c r="O46" s="32"/>
    </row>
    <row r="47" ht="12.75" customHeight="1">
      <c r="A47" s="32"/>
      <c r="B47" s="32"/>
      <c r="C47" s="32"/>
      <c r="D47" s="32"/>
      <c r="E47" s="32"/>
      <c r="F47" s="32"/>
      <c r="G47" s="32"/>
      <c r="H47" s="32"/>
      <c r="I47" s="32"/>
      <c r="J47" s="32"/>
      <c r="K47" s="32"/>
      <c r="L47" s="32"/>
      <c r="M47" s="32"/>
      <c r="N47" s="32"/>
      <c r="O47" s="32"/>
    </row>
    <row r="48" ht="12.75" customHeight="1">
      <c r="A48" s="32"/>
      <c r="B48" s="32"/>
      <c r="C48" s="32"/>
      <c r="D48" s="32"/>
      <c r="E48" s="32"/>
      <c r="F48" s="32"/>
      <c r="G48" s="32"/>
      <c r="H48" s="32"/>
      <c r="I48" s="32"/>
      <c r="J48" s="32"/>
      <c r="K48" s="32"/>
      <c r="L48" s="32"/>
      <c r="M48" s="32"/>
      <c r="N48" s="32"/>
      <c r="O48" s="32"/>
    </row>
    <row r="49" ht="12.75" customHeight="1">
      <c r="A49" s="32"/>
      <c r="B49" s="32"/>
      <c r="C49" s="32"/>
      <c r="D49" s="32"/>
      <c r="E49" s="32"/>
      <c r="F49" s="32"/>
      <c r="G49" s="32"/>
      <c r="H49" s="32"/>
      <c r="I49" s="32"/>
      <c r="J49" s="32"/>
      <c r="K49" s="32"/>
      <c r="L49" s="32"/>
      <c r="M49" s="32"/>
      <c r="N49" s="32"/>
      <c r="O49" s="32"/>
    </row>
    <row r="50" ht="12.75" customHeight="1">
      <c r="A50" s="32"/>
      <c r="B50" s="32"/>
      <c r="C50" s="32"/>
      <c r="D50" s="32"/>
      <c r="E50" s="32"/>
      <c r="F50" s="32"/>
      <c r="G50" s="32"/>
      <c r="H50" s="32"/>
      <c r="I50" s="32"/>
      <c r="J50" s="32"/>
      <c r="K50" s="32"/>
      <c r="L50" s="32"/>
      <c r="M50" s="32"/>
      <c r="N50" s="32"/>
      <c r="O50" s="32"/>
    </row>
    <row r="51" ht="12.75" customHeight="1">
      <c r="A51" s="32"/>
      <c r="B51" s="32"/>
      <c r="C51" s="32"/>
      <c r="D51" s="32"/>
      <c r="E51" s="32"/>
      <c r="F51" s="32"/>
      <c r="G51" s="32"/>
      <c r="H51" s="32"/>
      <c r="I51" s="32"/>
      <c r="J51" s="32"/>
      <c r="K51" s="32"/>
      <c r="L51" s="32"/>
      <c r="M51" s="32"/>
      <c r="N51" s="32"/>
      <c r="O51" s="32"/>
    </row>
    <row r="52" ht="12.75" customHeight="1">
      <c r="A52" s="32"/>
      <c r="B52" s="32"/>
      <c r="C52" s="32"/>
      <c r="D52" s="32"/>
      <c r="E52" s="32"/>
      <c r="F52" s="32"/>
      <c r="G52" s="32"/>
      <c r="H52" s="32"/>
      <c r="I52" s="32"/>
      <c r="J52" s="32"/>
      <c r="K52" s="32"/>
      <c r="L52" s="32"/>
      <c r="M52" s="32"/>
      <c r="N52" s="32"/>
      <c r="O52" s="32"/>
    </row>
    <row r="53" ht="12.75" customHeight="1">
      <c r="A53" s="32"/>
      <c r="B53" s="32"/>
      <c r="C53" s="32"/>
      <c r="D53" s="32"/>
      <c r="E53" s="32"/>
      <c r="F53" s="32"/>
      <c r="G53" s="32"/>
      <c r="H53" s="32"/>
      <c r="I53" s="32"/>
      <c r="J53" s="32"/>
      <c r="K53" s="32"/>
      <c r="L53" s="32"/>
      <c r="M53" s="32"/>
      <c r="N53" s="32"/>
      <c r="O53" s="32"/>
    </row>
    <row r="54" ht="12.75" customHeight="1">
      <c r="A54" s="32"/>
      <c r="B54" s="32"/>
      <c r="C54" s="32"/>
      <c r="D54" s="32"/>
      <c r="E54" s="32"/>
      <c r="F54" s="32"/>
      <c r="G54" s="32"/>
      <c r="H54" s="32"/>
      <c r="I54" s="32"/>
      <c r="J54" s="32"/>
      <c r="K54" s="32"/>
      <c r="L54" s="32"/>
      <c r="M54" s="32"/>
      <c r="N54" s="32"/>
      <c r="O54" s="32"/>
    </row>
    <row r="55" ht="12.75" customHeight="1">
      <c r="A55" s="32"/>
      <c r="B55" s="32"/>
      <c r="C55" s="32"/>
      <c r="D55" s="32"/>
      <c r="E55" s="32"/>
      <c r="F55" s="32"/>
      <c r="G55" s="32"/>
      <c r="H55" s="32"/>
      <c r="I55" s="32"/>
      <c r="J55" s="32"/>
      <c r="K55" s="32"/>
      <c r="L55" s="32"/>
      <c r="M55" s="32"/>
      <c r="N55" s="32"/>
      <c r="O55" s="32"/>
    </row>
    <row r="56" ht="12.75" customHeight="1">
      <c r="A56" s="32"/>
      <c r="B56" s="32"/>
      <c r="C56" s="32"/>
      <c r="D56" s="32"/>
      <c r="E56" s="32"/>
      <c r="F56" s="32"/>
      <c r="G56" s="32"/>
      <c r="H56" s="32"/>
      <c r="I56" s="32"/>
      <c r="J56" s="32"/>
      <c r="K56" s="32"/>
      <c r="L56" s="32"/>
      <c r="M56" s="32"/>
      <c r="N56" s="32"/>
      <c r="O56" s="32"/>
    </row>
    <row r="57" ht="12.75" customHeight="1">
      <c r="A57" s="32"/>
      <c r="B57" s="32"/>
      <c r="C57" s="32"/>
      <c r="D57" s="32"/>
      <c r="E57" s="32"/>
      <c r="F57" s="32"/>
      <c r="G57" s="32"/>
      <c r="H57" s="32"/>
      <c r="I57" s="32"/>
      <c r="J57" s="32"/>
      <c r="K57" s="32"/>
      <c r="L57" s="32"/>
      <c r="M57" s="32"/>
      <c r="N57" s="32"/>
      <c r="O57" s="32"/>
    </row>
    <row r="58" ht="12.75" customHeight="1">
      <c r="A58" s="32"/>
      <c r="B58" s="32"/>
      <c r="C58" s="32"/>
      <c r="D58" s="32"/>
      <c r="E58" s="32"/>
      <c r="F58" s="32"/>
      <c r="G58" s="32"/>
      <c r="H58" s="32"/>
      <c r="I58" s="32"/>
      <c r="J58" s="32"/>
      <c r="K58" s="32"/>
      <c r="L58" s="32"/>
      <c r="M58" s="32"/>
      <c r="N58" s="32"/>
      <c r="O58" s="32"/>
    </row>
    <row r="59" ht="12.75" customHeight="1">
      <c r="A59" s="32"/>
      <c r="B59" s="32"/>
      <c r="C59" s="32"/>
      <c r="D59" s="32"/>
      <c r="E59" s="32"/>
      <c r="F59" s="32"/>
      <c r="G59" s="32"/>
      <c r="H59" s="32"/>
      <c r="I59" s="32"/>
      <c r="J59" s="32"/>
      <c r="K59" s="32"/>
      <c r="L59" s="32"/>
      <c r="M59" s="32"/>
      <c r="N59" s="32"/>
      <c r="O59" s="32"/>
    </row>
    <row r="60" ht="12.75" customHeight="1">
      <c r="A60" s="32"/>
      <c r="B60" s="32"/>
      <c r="C60" s="32"/>
      <c r="D60" s="32"/>
      <c r="E60" s="32"/>
      <c r="F60" s="32"/>
      <c r="G60" s="32"/>
      <c r="H60" s="32"/>
      <c r="I60" s="32"/>
      <c r="J60" s="32"/>
      <c r="K60" s="32"/>
      <c r="L60" s="32"/>
      <c r="M60" s="32"/>
      <c r="N60" s="32"/>
      <c r="O60" s="32"/>
    </row>
    <row r="61" ht="12.75" customHeight="1">
      <c r="A61" s="32"/>
      <c r="B61" s="32"/>
      <c r="C61" s="32"/>
      <c r="D61" s="32"/>
      <c r="E61" s="32"/>
      <c r="F61" s="32"/>
      <c r="G61" s="32"/>
      <c r="H61" s="32"/>
      <c r="I61" s="32"/>
      <c r="J61" s="32"/>
      <c r="K61" s="32"/>
      <c r="L61" s="32"/>
      <c r="M61" s="32"/>
      <c r="N61" s="32"/>
      <c r="O61" s="32"/>
    </row>
    <row r="62" ht="12.75" customHeight="1">
      <c r="A62" s="32"/>
      <c r="B62" s="32"/>
      <c r="C62" s="32"/>
      <c r="D62" s="32"/>
      <c r="E62" s="32"/>
      <c r="F62" s="32"/>
      <c r="G62" s="32"/>
      <c r="H62" s="32"/>
      <c r="I62" s="32"/>
      <c r="J62" s="32"/>
      <c r="K62" s="32"/>
      <c r="L62" s="32"/>
      <c r="M62" s="32"/>
      <c r="N62" s="32"/>
      <c r="O62" s="32"/>
    </row>
    <row r="63" ht="12.75" customHeight="1">
      <c r="A63" s="32"/>
      <c r="B63" s="32"/>
      <c r="C63" s="32"/>
      <c r="D63" s="32"/>
      <c r="E63" s="32"/>
      <c r="F63" s="32"/>
      <c r="G63" s="32"/>
      <c r="H63" s="32"/>
      <c r="I63" s="32"/>
      <c r="J63" s="32"/>
      <c r="K63" s="32"/>
      <c r="L63" s="32"/>
      <c r="M63" s="32"/>
      <c r="N63" s="32"/>
      <c r="O63" s="32"/>
    </row>
    <row r="64" ht="12.75" customHeight="1">
      <c r="A64" s="32"/>
      <c r="B64" s="32"/>
      <c r="C64" s="32"/>
      <c r="D64" s="32"/>
      <c r="E64" s="32"/>
      <c r="F64" s="32"/>
      <c r="G64" s="32"/>
      <c r="H64" s="32"/>
      <c r="I64" s="32"/>
      <c r="J64" s="32"/>
      <c r="K64" s="32"/>
      <c r="L64" s="32"/>
      <c r="M64" s="32"/>
      <c r="N64" s="32"/>
      <c r="O64" s="32"/>
    </row>
    <row r="65" ht="12.75" customHeight="1">
      <c r="A65" s="32"/>
      <c r="B65" s="32"/>
      <c r="C65" s="32"/>
      <c r="D65" s="32"/>
      <c r="E65" s="32"/>
      <c r="F65" s="32"/>
      <c r="G65" s="32"/>
      <c r="H65" s="32"/>
      <c r="I65" s="32"/>
      <c r="J65" s="32"/>
      <c r="K65" s="32"/>
      <c r="L65" s="32"/>
      <c r="M65" s="32"/>
      <c r="N65" s="32"/>
      <c r="O65" s="32"/>
    </row>
    <row r="66" ht="12.75" customHeight="1">
      <c r="A66" s="32"/>
      <c r="B66" s="32"/>
      <c r="C66" s="32"/>
      <c r="D66" s="32"/>
      <c r="E66" s="32"/>
      <c r="F66" s="32"/>
      <c r="G66" s="32"/>
      <c r="H66" s="32"/>
      <c r="I66" s="32"/>
      <c r="J66" s="32"/>
      <c r="K66" s="32"/>
      <c r="L66" s="32"/>
      <c r="M66" s="32"/>
      <c r="N66" s="32"/>
      <c r="O66" s="32"/>
    </row>
    <row r="67" ht="12.75" customHeight="1">
      <c r="A67" s="32"/>
      <c r="B67" s="32"/>
      <c r="C67" s="32"/>
      <c r="D67" s="32"/>
      <c r="E67" s="32"/>
      <c r="F67" s="32"/>
      <c r="G67" s="32"/>
      <c r="H67" s="32"/>
      <c r="I67" s="32"/>
      <c r="J67" s="32"/>
      <c r="K67" s="32"/>
      <c r="L67" s="32"/>
      <c r="M67" s="32"/>
      <c r="N67" s="32"/>
      <c r="O67" s="32"/>
    </row>
    <row r="68" ht="12.75" customHeight="1">
      <c r="A68" s="32"/>
      <c r="B68" s="32"/>
      <c r="C68" s="32"/>
      <c r="D68" s="32"/>
      <c r="E68" s="32"/>
      <c r="F68" s="32"/>
      <c r="G68" s="32"/>
      <c r="H68" s="32"/>
      <c r="I68" s="32"/>
      <c r="J68" s="32"/>
      <c r="K68" s="32"/>
      <c r="L68" s="32"/>
      <c r="M68" s="32"/>
      <c r="N68" s="32"/>
      <c r="O68" s="32"/>
    </row>
    <row r="69" ht="12.75" customHeight="1">
      <c r="A69" s="32"/>
      <c r="B69" s="32"/>
      <c r="C69" s="32"/>
      <c r="D69" s="32"/>
      <c r="E69" s="32"/>
      <c r="F69" s="32"/>
      <c r="G69" s="32"/>
      <c r="H69" s="32"/>
      <c r="I69" s="32"/>
      <c r="J69" s="32"/>
      <c r="K69" s="32"/>
      <c r="L69" s="32"/>
      <c r="M69" s="32"/>
      <c r="N69" s="32"/>
      <c r="O69" s="32"/>
    </row>
    <row r="70" ht="12.75" customHeight="1">
      <c r="A70" s="32"/>
      <c r="B70" s="32"/>
      <c r="C70" s="32"/>
      <c r="D70" s="32"/>
      <c r="E70" s="32"/>
      <c r="F70" s="32"/>
      <c r="G70" s="32"/>
      <c r="H70" s="32"/>
      <c r="I70" s="32"/>
      <c r="J70" s="32"/>
      <c r="K70" s="32"/>
      <c r="L70" s="32"/>
      <c r="M70" s="32"/>
      <c r="N70" s="32"/>
      <c r="O70" s="32"/>
    </row>
    <row r="71" ht="12.75" customHeight="1">
      <c r="A71" s="32"/>
      <c r="B71" s="32"/>
      <c r="C71" s="32"/>
      <c r="D71" s="32"/>
      <c r="E71" s="32"/>
      <c r="F71" s="32"/>
      <c r="G71" s="32"/>
      <c r="H71" s="32"/>
      <c r="I71" s="32"/>
      <c r="J71" s="32"/>
      <c r="K71" s="32"/>
      <c r="L71" s="32"/>
      <c r="M71" s="32"/>
      <c r="N71" s="32"/>
      <c r="O71" s="32"/>
    </row>
    <row r="72" ht="12.75" customHeight="1">
      <c r="A72" s="32"/>
      <c r="B72" s="32"/>
      <c r="C72" s="32"/>
      <c r="D72" s="32"/>
      <c r="E72" s="32"/>
      <c r="F72" s="32"/>
      <c r="G72" s="32"/>
      <c r="H72" s="32"/>
      <c r="I72" s="32"/>
      <c r="J72" s="32"/>
      <c r="K72" s="32"/>
      <c r="L72" s="32"/>
      <c r="M72" s="32"/>
      <c r="N72" s="32"/>
      <c r="O72" s="32"/>
    </row>
    <row r="73" ht="12.75" customHeight="1">
      <c r="A73" s="32"/>
      <c r="B73" s="32"/>
      <c r="C73" s="32"/>
      <c r="D73" s="32"/>
      <c r="E73" s="32"/>
      <c r="F73" s="32"/>
      <c r="G73" s="32"/>
      <c r="H73" s="32"/>
      <c r="I73" s="32"/>
      <c r="J73" s="32"/>
      <c r="K73" s="32"/>
      <c r="L73" s="32"/>
      <c r="M73" s="32"/>
      <c r="N73" s="32"/>
      <c r="O73" s="32"/>
    </row>
    <row r="74" ht="12.75" customHeight="1">
      <c r="A74" s="32"/>
      <c r="B74" s="32"/>
      <c r="C74" s="32"/>
      <c r="D74" s="32"/>
      <c r="E74" s="32"/>
      <c r="F74" s="32"/>
      <c r="G74" s="32"/>
      <c r="H74" s="32"/>
      <c r="I74" s="32"/>
      <c r="J74" s="32"/>
      <c r="K74" s="32"/>
      <c r="L74" s="32"/>
      <c r="M74" s="32"/>
      <c r="N74" s="32"/>
      <c r="O74" s="32"/>
    </row>
    <row r="75" ht="12.75" customHeight="1">
      <c r="A75" s="32"/>
      <c r="B75" s="32"/>
      <c r="C75" s="32"/>
      <c r="D75" s="32"/>
      <c r="E75" s="32"/>
      <c r="F75" s="32"/>
      <c r="G75" s="32"/>
      <c r="H75" s="32"/>
      <c r="I75" s="32"/>
      <c r="J75" s="32"/>
      <c r="K75" s="32"/>
      <c r="L75" s="32"/>
      <c r="M75" s="32"/>
      <c r="N75" s="32"/>
      <c r="O75" s="32"/>
    </row>
    <row r="76" ht="12.75" customHeight="1">
      <c r="A76" s="32"/>
      <c r="B76" s="32"/>
      <c r="C76" s="32"/>
      <c r="D76" s="32"/>
      <c r="E76" s="32"/>
      <c r="F76" s="32"/>
      <c r="G76" s="32"/>
      <c r="H76" s="32"/>
      <c r="I76" s="32"/>
      <c r="J76" s="32"/>
      <c r="K76" s="32"/>
      <c r="L76" s="32"/>
      <c r="M76" s="32"/>
      <c r="N76" s="32"/>
      <c r="O76" s="32"/>
    </row>
    <row r="77" ht="12.75" customHeight="1">
      <c r="A77" s="32"/>
      <c r="B77" s="32"/>
      <c r="C77" s="32"/>
      <c r="D77" s="32"/>
      <c r="E77" s="32"/>
      <c r="F77" s="32"/>
      <c r="G77" s="32"/>
      <c r="H77" s="32"/>
      <c r="I77" s="32"/>
      <c r="J77" s="32"/>
      <c r="K77" s="32"/>
      <c r="L77" s="32"/>
      <c r="M77" s="32"/>
      <c r="N77" s="32"/>
      <c r="O77" s="32"/>
    </row>
    <row r="78" ht="12.75" customHeight="1">
      <c r="A78" s="32"/>
      <c r="B78" s="32"/>
      <c r="C78" s="32"/>
      <c r="D78" s="32"/>
      <c r="E78" s="32"/>
      <c r="F78" s="32"/>
      <c r="G78" s="32"/>
      <c r="H78" s="32"/>
      <c r="I78" s="32"/>
      <c r="J78" s="32"/>
      <c r="K78" s="32"/>
      <c r="L78" s="32"/>
      <c r="M78" s="32"/>
      <c r="N78" s="32"/>
      <c r="O78" s="32"/>
    </row>
    <row r="79" ht="12.75" customHeight="1">
      <c r="A79" s="32"/>
      <c r="B79" s="32"/>
      <c r="C79" s="32"/>
      <c r="D79" s="32"/>
      <c r="E79" s="32"/>
      <c r="F79" s="32"/>
      <c r="G79" s="32"/>
      <c r="H79" s="32"/>
      <c r="I79" s="32"/>
      <c r="J79" s="32"/>
      <c r="K79" s="32"/>
      <c r="L79" s="32"/>
      <c r="M79" s="32"/>
      <c r="N79" s="32"/>
      <c r="O79" s="32"/>
    </row>
    <row r="80" ht="12.75" customHeight="1">
      <c r="A80" s="32"/>
      <c r="B80" s="32"/>
      <c r="C80" s="32"/>
      <c r="D80" s="32"/>
      <c r="E80" s="32"/>
      <c r="F80" s="32"/>
      <c r="G80" s="32"/>
      <c r="H80" s="32"/>
      <c r="I80" s="32"/>
      <c r="J80" s="32"/>
      <c r="K80" s="32"/>
      <c r="L80" s="32"/>
      <c r="M80" s="32"/>
      <c r="N80" s="32"/>
      <c r="O80" s="32"/>
    </row>
    <row r="81" ht="12.75" customHeight="1">
      <c r="A81" s="32"/>
      <c r="B81" s="32"/>
      <c r="C81" s="32"/>
      <c r="D81" s="32"/>
      <c r="E81" s="32"/>
      <c r="F81" s="32"/>
      <c r="G81" s="32"/>
      <c r="H81" s="32"/>
      <c r="I81" s="32"/>
      <c r="J81" s="32"/>
      <c r="K81" s="32"/>
      <c r="L81" s="32"/>
      <c r="M81" s="32"/>
      <c r="N81" s="32"/>
      <c r="O81" s="32"/>
    </row>
    <row r="82" ht="12.75" customHeight="1">
      <c r="A82" s="32"/>
      <c r="B82" s="32"/>
      <c r="C82" s="32"/>
      <c r="D82" s="32"/>
      <c r="E82" s="32"/>
      <c r="F82" s="32"/>
      <c r="G82" s="32"/>
      <c r="H82" s="32"/>
      <c r="I82" s="32"/>
      <c r="J82" s="32"/>
      <c r="K82" s="32"/>
      <c r="L82" s="32"/>
      <c r="M82" s="32"/>
      <c r="N82" s="32"/>
      <c r="O82" s="32"/>
    </row>
    <row r="83" ht="12.75" customHeight="1">
      <c r="A83" s="32"/>
      <c r="B83" s="32"/>
      <c r="C83" s="32"/>
      <c r="D83" s="32"/>
      <c r="E83" s="32"/>
      <c r="F83" s="32"/>
      <c r="G83" s="32"/>
      <c r="H83" s="32"/>
      <c r="I83" s="32"/>
      <c r="J83" s="32"/>
      <c r="K83" s="32"/>
      <c r="L83" s="32"/>
      <c r="M83" s="32"/>
      <c r="N83" s="32"/>
      <c r="O83" s="32"/>
    </row>
    <row r="84" ht="12.75" customHeight="1">
      <c r="A84" s="32"/>
      <c r="B84" s="32"/>
      <c r="C84" s="32"/>
      <c r="D84" s="32"/>
      <c r="E84" s="32"/>
      <c r="F84" s="32"/>
      <c r="G84" s="32"/>
      <c r="H84" s="32"/>
      <c r="I84" s="32"/>
      <c r="J84" s="32"/>
      <c r="K84" s="32"/>
      <c r="L84" s="32"/>
      <c r="M84" s="32"/>
      <c r="N84" s="32"/>
      <c r="O84" s="32"/>
    </row>
    <row r="85" ht="12.75" customHeight="1">
      <c r="A85" s="32"/>
      <c r="B85" s="32"/>
      <c r="C85" s="32"/>
      <c r="D85" s="32"/>
      <c r="E85" s="32"/>
      <c r="F85" s="32"/>
      <c r="G85" s="32"/>
      <c r="H85" s="32"/>
      <c r="I85" s="32"/>
      <c r="J85" s="32"/>
      <c r="K85" s="32"/>
      <c r="L85" s="32"/>
      <c r="M85" s="32"/>
      <c r="N85" s="32"/>
      <c r="O85" s="32"/>
    </row>
    <row r="86" ht="12.75" customHeight="1">
      <c r="A86" s="32"/>
      <c r="B86" s="32"/>
      <c r="C86" s="32"/>
      <c r="D86" s="32"/>
      <c r="E86" s="32"/>
      <c r="F86" s="32"/>
      <c r="G86" s="32"/>
      <c r="H86" s="32"/>
      <c r="I86" s="32"/>
      <c r="J86" s="32"/>
      <c r="K86" s="32"/>
      <c r="L86" s="32"/>
      <c r="M86" s="32"/>
      <c r="N86" s="32"/>
      <c r="O86" s="32"/>
    </row>
    <row r="87" ht="12.75" customHeight="1">
      <c r="A87" s="32"/>
      <c r="B87" s="32"/>
      <c r="C87" s="32"/>
      <c r="D87" s="32"/>
      <c r="E87" s="32"/>
      <c r="F87" s="32"/>
      <c r="G87" s="32"/>
      <c r="H87" s="32"/>
      <c r="I87" s="32"/>
      <c r="J87" s="32"/>
      <c r="K87" s="32"/>
      <c r="L87" s="32"/>
      <c r="M87" s="32"/>
      <c r="N87" s="32"/>
      <c r="O87" s="32"/>
    </row>
    <row r="88" ht="12.75" customHeight="1">
      <c r="A88" s="32"/>
      <c r="B88" s="32"/>
      <c r="C88" s="32"/>
      <c r="D88" s="32"/>
      <c r="E88" s="32"/>
      <c r="F88" s="32"/>
      <c r="G88" s="32"/>
      <c r="H88" s="32"/>
      <c r="I88" s="32"/>
      <c r="J88" s="32"/>
      <c r="K88" s="32"/>
      <c r="L88" s="32"/>
      <c r="M88" s="32"/>
      <c r="N88" s="32"/>
      <c r="O88" s="32"/>
    </row>
    <row r="89" ht="12.75" customHeight="1">
      <c r="A89" s="32"/>
      <c r="B89" s="32"/>
      <c r="C89" s="32"/>
      <c r="D89" s="32"/>
      <c r="E89" s="32"/>
      <c r="F89" s="32"/>
      <c r="G89" s="32"/>
      <c r="H89" s="32"/>
      <c r="I89" s="32"/>
      <c r="J89" s="32"/>
      <c r="K89" s="32"/>
      <c r="L89" s="32"/>
      <c r="M89" s="32"/>
      <c r="N89" s="32"/>
      <c r="O89" s="32"/>
    </row>
    <row r="90" ht="12.75" customHeight="1">
      <c r="A90" s="32"/>
      <c r="B90" s="32"/>
      <c r="C90" s="32"/>
      <c r="D90" s="32"/>
      <c r="E90" s="32"/>
      <c r="F90" s="32"/>
      <c r="G90" s="32"/>
      <c r="H90" s="32"/>
      <c r="I90" s="32"/>
      <c r="J90" s="32"/>
      <c r="K90" s="32"/>
      <c r="L90" s="32"/>
      <c r="M90" s="32"/>
      <c r="N90" s="32"/>
      <c r="O90" s="32"/>
    </row>
    <row r="91" ht="12.75" customHeight="1">
      <c r="A91" s="32"/>
      <c r="B91" s="32"/>
      <c r="C91" s="32"/>
      <c r="D91" s="32"/>
      <c r="E91" s="32"/>
      <c r="F91" s="32"/>
      <c r="G91" s="32"/>
      <c r="H91" s="32"/>
      <c r="I91" s="32"/>
      <c r="J91" s="32"/>
      <c r="K91" s="32"/>
      <c r="L91" s="32"/>
      <c r="M91" s="32"/>
      <c r="N91" s="32"/>
      <c r="O91" s="32"/>
    </row>
    <row r="92" ht="12.75" customHeight="1">
      <c r="A92" s="32"/>
      <c r="B92" s="32"/>
      <c r="C92" s="32"/>
      <c r="D92" s="32"/>
      <c r="E92" s="32"/>
      <c r="F92" s="32"/>
      <c r="G92" s="32"/>
      <c r="H92" s="32"/>
      <c r="I92" s="32"/>
      <c r="J92" s="32"/>
      <c r="K92" s="32"/>
      <c r="L92" s="32"/>
      <c r="M92" s="32"/>
      <c r="N92" s="32"/>
      <c r="O92" s="32"/>
    </row>
    <row r="93" ht="12.75" customHeight="1">
      <c r="A93" s="32"/>
      <c r="B93" s="32"/>
      <c r="C93" s="32"/>
      <c r="D93" s="32"/>
      <c r="E93" s="32"/>
      <c r="F93" s="32"/>
      <c r="G93" s="32"/>
      <c r="H93" s="32"/>
      <c r="I93" s="32"/>
      <c r="J93" s="32"/>
      <c r="K93" s="32"/>
      <c r="L93" s="32"/>
      <c r="M93" s="32"/>
      <c r="N93" s="32"/>
      <c r="O93" s="32"/>
    </row>
    <row r="94" ht="12.75" customHeight="1">
      <c r="A94" s="32"/>
      <c r="B94" s="32"/>
      <c r="C94" s="32"/>
      <c r="D94" s="32"/>
      <c r="E94" s="32"/>
      <c r="F94" s="32"/>
      <c r="G94" s="32"/>
      <c r="H94" s="32"/>
      <c r="I94" s="32"/>
      <c r="J94" s="32"/>
      <c r="K94" s="32"/>
      <c r="L94" s="32"/>
      <c r="M94" s="32"/>
      <c r="N94" s="32"/>
      <c r="O94" s="32"/>
    </row>
    <row r="95" ht="12.75" customHeight="1">
      <c r="A95" s="32"/>
      <c r="B95" s="32"/>
      <c r="C95" s="32"/>
      <c r="D95" s="32"/>
      <c r="E95" s="32"/>
      <c r="F95" s="32"/>
      <c r="G95" s="32"/>
      <c r="H95" s="32"/>
      <c r="I95" s="32"/>
      <c r="J95" s="32"/>
      <c r="K95" s="32"/>
      <c r="L95" s="32"/>
      <c r="M95" s="32"/>
      <c r="N95" s="32"/>
      <c r="O95" s="32"/>
    </row>
    <row r="96" ht="12.75" customHeight="1">
      <c r="A96" s="32"/>
      <c r="B96" s="32"/>
      <c r="C96" s="32"/>
      <c r="D96" s="32"/>
      <c r="E96" s="32"/>
      <c r="F96" s="32"/>
      <c r="G96" s="32"/>
      <c r="H96" s="32"/>
      <c r="I96" s="32"/>
      <c r="J96" s="32"/>
      <c r="K96" s="32"/>
      <c r="L96" s="32"/>
      <c r="M96" s="32"/>
      <c r="N96" s="32"/>
      <c r="O96" s="32"/>
    </row>
    <row r="97" ht="12.75" customHeight="1">
      <c r="A97" s="32"/>
      <c r="B97" s="32"/>
      <c r="C97" s="32"/>
      <c r="D97" s="32"/>
      <c r="E97" s="32"/>
      <c r="F97" s="32"/>
      <c r="G97" s="32"/>
      <c r="H97" s="32"/>
      <c r="I97" s="32"/>
      <c r="J97" s="32"/>
      <c r="K97" s="32"/>
      <c r="L97" s="32"/>
      <c r="M97" s="32"/>
      <c r="N97" s="32"/>
      <c r="O97" s="32"/>
    </row>
    <row r="98" ht="12.75" customHeight="1">
      <c r="A98" s="32"/>
      <c r="B98" s="32"/>
      <c r="C98" s="32"/>
      <c r="D98" s="32"/>
      <c r="E98" s="32"/>
      <c r="F98" s="32"/>
      <c r="G98" s="32"/>
      <c r="H98" s="32"/>
      <c r="I98" s="32"/>
      <c r="J98" s="32"/>
      <c r="K98" s="32"/>
      <c r="L98" s="32"/>
      <c r="M98" s="32"/>
      <c r="N98" s="32"/>
      <c r="O98" s="32"/>
    </row>
    <row r="99" ht="12.75" customHeight="1">
      <c r="A99" s="32"/>
      <c r="B99" s="32"/>
      <c r="C99" s="32"/>
      <c r="D99" s="32"/>
      <c r="E99" s="32"/>
      <c r="F99" s="32"/>
      <c r="G99" s="32"/>
      <c r="H99" s="32"/>
      <c r="I99" s="32"/>
      <c r="J99" s="32"/>
      <c r="K99" s="32"/>
      <c r="L99" s="32"/>
      <c r="M99" s="32"/>
      <c r="N99" s="32"/>
      <c r="O99" s="32"/>
    </row>
    <row r="100" ht="12.75" customHeight="1">
      <c r="A100" s="32"/>
      <c r="B100" s="32"/>
      <c r="C100" s="32"/>
      <c r="D100" s="32"/>
      <c r="E100" s="32"/>
      <c r="F100" s="32"/>
      <c r="G100" s="32"/>
      <c r="H100" s="32"/>
      <c r="I100" s="32"/>
      <c r="J100" s="32"/>
      <c r="K100" s="32"/>
      <c r="L100" s="32"/>
      <c r="M100" s="32"/>
      <c r="N100" s="32"/>
      <c r="O100" s="32"/>
    </row>
    <row r="101" ht="12.75" customHeight="1">
      <c r="A101" s="32"/>
      <c r="B101" s="32"/>
      <c r="C101" s="32"/>
      <c r="D101" s="32"/>
      <c r="E101" s="32"/>
      <c r="F101" s="32"/>
      <c r="G101" s="32"/>
      <c r="H101" s="32"/>
      <c r="I101" s="32"/>
      <c r="J101" s="32"/>
      <c r="K101" s="32"/>
      <c r="L101" s="32"/>
      <c r="M101" s="32"/>
      <c r="N101" s="32"/>
      <c r="O101" s="32"/>
    </row>
    <row r="102" ht="12.75" customHeight="1">
      <c r="A102" s="32"/>
      <c r="B102" s="32"/>
      <c r="C102" s="32"/>
      <c r="D102" s="32"/>
      <c r="E102" s="32"/>
      <c r="F102" s="32"/>
      <c r="G102" s="32"/>
      <c r="H102" s="32"/>
      <c r="I102" s="32"/>
      <c r="J102" s="32"/>
      <c r="K102" s="32"/>
      <c r="L102" s="32"/>
      <c r="M102" s="32"/>
      <c r="N102" s="32"/>
      <c r="O102" s="32"/>
    </row>
    <row r="103" ht="12.75" customHeight="1">
      <c r="A103" s="32"/>
      <c r="B103" s="32"/>
      <c r="C103" s="32"/>
      <c r="D103" s="32"/>
      <c r="E103" s="32"/>
      <c r="F103" s="32"/>
      <c r="G103" s="32"/>
      <c r="H103" s="32"/>
      <c r="I103" s="32"/>
      <c r="J103" s="32"/>
      <c r="K103" s="32"/>
      <c r="L103" s="32"/>
      <c r="M103" s="32"/>
      <c r="N103" s="32"/>
      <c r="O103" s="32"/>
    </row>
    <row r="104" ht="12.75" customHeight="1">
      <c r="A104" s="32"/>
      <c r="B104" s="32"/>
      <c r="C104" s="32"/>
      <c r="D104" s="32"/>
      <c r="E104" s="32"/>
      <c r="F104" s="32"/>
      <c r="G104" s="32"/>
      <c r="H104" s="32"/>
      <c r="I104" s="32"/>
      <c r="J104" s="32"/>
      <c r="K104" s="32"/>
      <c r="L104" s="32"/>
      <c r="M104" s="32"/>
      <c r="N104" s="32"/>
      <c r="O104" s="32"/>
    </row>
    <row r="105" ht="12.75" customHeight="1">
      <c r="A105" s="32"/>
      <c r="B105" s="32"/>
      <c r="C105" s="32"/>
      <c r="D105" s="32"/>
      <c r="E105" s="32"/>
      <c r="F105" s="32"/>
      <c r="G105" s="32"/>
      <c r="H105" s="32"/>
      <c r="I105" s="32"/>
      <c r="J105" s="32"/>
      <c r="K105" s="32"/>
      <c r="L105" s="32"/>
      <c r="M105" s="32"/>
      <c r="N105" s="32"/>
      <c r="O105" s="32"/>
    </row>
    <row r="106" ht="12.75" customHeight="1">
      <c r="A106" s="32"/>
      <c r="B106" s="32"/>
      <c r="C106" s="32"/>
      <c r="D106" s="32"/>
      <c r="E106" s="32"/>
      <c r="F106" s="32"/>
      <c r="G106" s="32"/>
      <c r="H106" s="32"/>
      <c r="I106" s="32"/>
      <c r="J106" s="32"/>
      <c r="K106" s="32"/>
      <c r="L106" s="32"/>
      <c r="M106" s="32"/>
      <c r="N106" s="32"/>
      <c r="O106" s="32"/>
    </row>
    <row r="107" ht="12.75" customHeight="1">
      <c r="A107" s="32"/>
      <c r="B107" s="32"/>
      <c r="C107" s="32"/>
      <c r="D107" s="32"/>
      <c r="E107" s="32"/>
      <c r="F107" s="32"/>
      <c r="G107" s="32"/>
      <c r="H107" s="32"/>
      <c r="I107" s="32"/>
      <c r="J107" s="32"/>
      <c r="K107" s="32"/>
      <c r="L107" s="32"/>
      <c r="M107" s="32"/>
      <c r="N107" s="32"/>
      <c r="O107" s="32"/>
    </row>
    <row r="108" ht="12.75" customHeight="1">
      <c r="A108" s="32"/>
      <c r="B108" s="32"/>
      <c r="C108" s="32"/>
      <c r="D108" s="32"/>
      <c r="E108" s="32"/>
      <c r="F108" s="32"/>
      <c r="G108" s="32"/>
      <c r="H108" s="32"/>
      <c r="I108" s="32"/>
      <c r="J108" s="32"/>
      <c r="K108" s="32"/>
      <c r="L108" s="32"/>
      <c r="M108" s="32"/>
      <c r="N108" s="32"/>
      <c r="O108" s="32"/>
    </row>
    <row r="109" ht="12.75" customHeight="1">
      <c r="A109" s="32"/>
      <c r="B109" s="32"/>
      <c r="C109" s="32"/>
      <c r="D109" s="32"/>
      <c r="E109" s="32"/>
      <c r="F109" s="32"/>
      <c r="G109" s="32"/>
      <c r="H109" s="32"/>
      <c r="I109" s="32"/>
      <c r="J109" s="32"/>
      <c r="K109" s="32"/>
      <c r="L109" s="32"/>
      <c r="M109" s="32"/>
      <c r="N109" s="32"/>
      <c r="O109" s="32"/>
    </row>
    <row r="110" ht="12.75" customHeight="1">
      <c r="A110" s="32"/>
      <c r="B110" s="32"/>
      <c r="C110" s="32"/>
      <c r="D110" s="32"/>
      <c r="E110" s="32"/>
      <c r="F110" s="32"/>
      <c r="G110" s="32"/>
      <c r="H110" s="32"/>
      <c r="I110" s="32"/>
      <c r="J110" s="32"/>
      <c r="K110" s="32"/>
      <c r="L110" s="32"/>
      <c r="M110" s="32"/>
      <c r="N110" s="32"/>
      <c r="O110" s="32"/>
    </row>
    <row r="111" ht="12.75" customHeight="1">
      <c r="A111" s="32"/>
      <c r="B111" s="32"/>
      <c r="C111" s="32"/>
      <c r="D111" s="32"/>
      <c r="E111" s="32"/>
      <c r="F111" s="32"/>
      <c r="G111" s="32"/>
      <c r="H111" s="32"/>
      <c r="I111" s="32"/>
      <c r="J111" s="32"/>
      <c r="K111" s="32"/>
      <c r="L111" s="32"/>
      <c r="M111" s="32"/>
      <c r="N111" s="32"/>
      <c r="O111" s="32"/>
    </row>
    <row r="112" ht="12.75" customHeight="1">
      <c r="A112" s="32"/>
      <c r="B112" s="32"/>
      <c r="C112" s="32"/>
      <c r="D112" s="32"/>
      <c r="E112" s="32"/>
      <c r="F112" s="32"/>
      <c r="G112" s="32"/>
      <c r="H112" s="32"/>
      <c r="I112" s="32"/>
      <c r="J112" s="32"/>
      <c r="K112" s="32"/>
      <c r="L112" s="32"/>
      <c r="M112" s="32"/>
      <c r="N112" s="32"/>
      <c r="O112" s="32"/>
    </row>
    <row r="113" ht="12.75" customHeight="1">
      <c r="A113" s="32"/>
      <c r="B113" s="32"/>
      <c r="C113" s="32"/>
      <c r="D113" s="32"/>
      <c r="E113" s="32"/>
      <c r="F113" s="32"/>
      <c r="G113" s="32"/>
      <c r="H113" s="32"/>
      <c r="I113" s="32"/>
      <c r="J113" s="32"/>
      <c r="K113" s="32"/>
      <c r="L113" s="32"/>
      <c r="M113" s="32"/>
      <c r="N113" s="32"/>
      <c r="O113" s="32"/>
    </row>
    <row r="114" ht="12.75" customHeight="1">
      <c r="A114" s="32"/>
      <c r="B114" s="32"/>
      <c r="C114" s="32"/>
      <c r="D114" s="32"/>
      <c r="E114" s="32"/>
      <c r="F114" s="32"/>
      <c r="G114" s="32"/>
      <c r="H114" s="32"/>
      <c r="I114" s="32"/>
      <c r="J114" s="32"/>
      <c r="K114" s="32"/>
      <c r="L114" s="32"/>
      <c r="M114" s="32"/>
      <c r="N114" s="32"/>
      <c r="O114" s="32"/>
    </row>
    <row r="115" ht="12.75" customHeight="1">
      <c r="A115" s="32"/>
      <c r="B115" s="32"/>
      <c r="C115" s="32"/>
      <c r="D115" s="32"/>
      <c r="E115" s="32"/>
      <c r="F115" s="32"/>
      <c r="G115" s="32"/>
      <c r="H115" s="32"/>
      <c r="I115" s="32"/>
      <c r="J115" s="32"/>
      <c r="K115" s="32"/>
      <c r="L115" s="32"/>
      <c r="M115" s="32"/>
      <c r="N115" s="32"/>
      <c r="O115" s="32"/>
    </row>
    <row r="116" ht="12.75" customHeight="1">
      <c r="A116" s="32"/>
      <c r="B116" s="32"/>
      <c r="C116" s="32"/>
      <c r="D116" s="32"/>
      <c r="E116" s="32"/>
      <c r="F116" s="32"/>
      <c r="G116" s="32"/>
      <c r="H116" s="32"/>
      <c r="I116" s="32"/>
      <c r="J116" s="32"/>
      <c r="K116" s="32"/>
      <c r="L116" s="32"/>
      <c r="M116" s="32"/>
      <c r="N116" s="32"/>
      <c r="O116" s="32"/>
    </row>
    <row r="117" ht="12.75" customHeight="1">
      <c r="A117" s="32"/>
      <c r="B117" s="32"/>
      <c r="C117" s="32"/>
      <c r="D117" s="32"/>
      <c r="E117" s="32"/>
      <c r="F117" s="32"/>
      <c r="G117" s="32"/>
      <c r="H117" s="32"/>
      <c r="I117" s="32"/>
      <c r="J117" s="32"/>
      <c r="K117" s="32"/>
      <c r="L117" s="32"/>
      <c r="M117" s="32"/>
      <c r="N117" s="32"/>
      <c r="O117" s="32"/>
    </row>
    <row r="118" ht="12.75" customHeight="1">
      <c r="A118" s="32"/>
      <c r="B118" s="32"/>
      <c r="C118" s="32"/>
      <c r="D118" s="32"/>
      <c r="E118" s="32"/>
      <c r="F118" s="32"/>
      <c r="G118" s="32"/>
      <c r="H118" s="32"/>
      <c r="I118" s="32"/>
      <c r="J118" s="32"/>
      <c r="K118" s="32"/>
      <c r="L118" s="32"/>
      <c r="M118" s="32"/>
      <c r="N118" s="32"/>
      <c r="O118" s="32"/>
    </row>
    <row r="119" ht="12.75" customHeight="1">
      <c r="A119" s="32"/>
      <c r="B119" s="32"/>
      <c r="C119" s="32"/>
      <c r="D119" s="32"/>
      <c r="E119" s="32"/>
      <c r="F119" s="32"/>
      <c r="G119" s="32"/>
      <c r="H119" s="32"/>
      <c r="I119" s="32"/>
      <c r="J119" s="32"/>
      <c r="K119" s="32"/>
      <c r="L119" s="32"/>
      <c r="M119" s="32"/>
      <c r="N119" s="32"/>
      <c r="O119" s="32"/>
    </row>
    <row r="120" ht="12.75" customHeight="1">
      <c r="A120" s="32"/>
      <c r="B120" s="32"/>
      <c r="C120" s="32"/>
      <c r="D120" s="32"/>
      <c r="E120" s="32"/>
      <c r="F120" s="32"/>
      <c r="G120" s="32"/>
      <c r="H120" s="32"/>
      <c r="I120" s="32"/>
      <c r="J120" s="32"/>
      <c r="K120" s="32"/>
      <c r="L120" s="32"/>
      <c r="M120" s="32"/>
      <c r="N120" s="32"/>
      <c r="O120" s="32"/>
    </row>
    <row r="121" ht="12.75" customHeight="1">
      <c r="A121" s="32"/>
      <c r="B121" s="32"/>
      <c r="C121" s="32"/>
      <c r="D121" s="32"/>
      <c r="E121" s="32"/>
      <c r="F121" s="32"/>
      <c r="G121" s="32"/>
      <c r="H121" s="32"/>
      <c r="I121" s="32"/>
      <c r="J121" s="32"/>
      <c r="K121" s="32"/>
      <c r="L121" s="32"/>
      <c r="M121" s="32"/>
      <c r="N121" s="32"/>
      <c r="O121" s="32"/>
    </row>
    <row r="122" ht="12.75" customHeight="1">
      <c r="A122" s="32"/>
      <c r="B122" s="32"/>
      <c r="C122" s="32"/>
      <c r="D122" s="32"/>
      <c r="E122" s="32"/>
      <c r="F122" s="32"/>
      <c r="G122" s="32"/>
      <c r="H122" s="32"/>
      <c r="I122" s="32"/>
      <c r="J122" s="32"/>
      <c r="K122" s="32"/>
      <c r="L122" s="32"/>
      <c r="M122" s="32"/>
      <c r="N122" s="32"/>
      <c r="O122" s="32"/>
    </row>
    <row r="123" ht="12.75" customHeight="1">
      <c r="A123" s="32"/>
      <c r="B123" s="32"/>
      <c r="C123" s="32"/>
      <c r="D123" s="32"/>
      <c r="E123" s="32"/>
      <c r="F123" s="32"/>
      <c r="G123" s="32"/>
      <c r="H123" s="32"/>
      <c r="I123" s="32"/>
      <c r="J123" s="32"/>
      <c r="K123" s="32"/>
      <c r="L123" s="32"/>
      <c r="M123" s="32"/>
      <c r="N123" s="32"/>
      <c r="O123" s="32"/>
    </row>
    <row r="124" ht="12.75" customHeight="1">
      <c r="A124" s="32"/>
      <c r="B124" s="32"/>
      <c r="C124" s="32"/>
      <c r="D124" s="32"/>
      <c r="E124" s="32"/>
      <c r="F124" s="32"/>
      <c r="G124" s="32"/>
      <c r="H124" s="32"/>
      <c r="I124" s="32"/>
      <c r="J124" s="32"/>
      <c r="K124" s="32"/>
      <c r="L124" s="32"/>
      <c r="M124" s="32"/>
      <c r="N124" s="32"/>
      <c r="O124" s="32"/>
    </row>
    <row r="125" ht="12.75" customHeight="1">
      <c r="A125" s="32"/>
      <c r="B125" s="32"/>
      <c r="C125" s="32"/>
      <c r="D125" s="32"/>
      <c r="E125" s="32"/>
      <c r="F125" s="32"/>
      <c r="G125" s="32"/>
      <c r="H125" s="32"/>
      <c r="I125" s="32"/>
      <c r="J125" s="32"/>
      <c r="K125" s="32"/>
      <c r="L125" s="32"/>
      <c r="M125" s="32"/>
      <c r="N125" s="32"/>
      <c r="O125" s="32"/>
    </row>
    <row r="126" ht="12.75" customHeight="1">
      <c r="A126" s="32"/>
      <c r="B126" s="32"/>
      <c r="C126" s="32"/>
      <c r="D126" s="32"/>
      <c r="E126" s="32"/>
      <c r="F126" s="32"/>
      <c r="G126" s="32"/>
      <c r="H126" s="32"/>
      <c r="I126" s="32"/>
      <c r="J126" s="32"/>
      <c r="K126" s="32"/>
      <c r="L126" s="32"/>
      <c r="M126" s="32"/>
      <c r="N126" s="32"/>
      <c r="O126" s="32"/>
    </row>
    <row r="127" ht="12.75" customHeight="1">
      <c r="A127" s="32"/>
      <c r="B127" s="32"/>
      <c r="C127" s="32"/>
      <c r="D127" s="32"/>
      <c r="E127" s="32"/>
      <c r="F127" s="32"/>
      <c r="G127" s="32"/>
      <c r="H127" s="32"/>
      <c r="I127" s="32"/>
      <c r="J127" s="32"/>
      <c r="K127" s="32"/>
      <c r="L127" s="32"/>
      <c r="M127" s="32"/>
      <c r="N127" s="32"/>
      <c r="O127" s="32"/>
    </row>
    <row r="128" ht="12.75" customHeight="1">
      <c r="A128" s="32"/>
      <c r="B128" s="32"/>
      <c r="C128" s="32"/>
      <c r="D128" s="32"/>
      <c r="E128" s="32"/>
      <c r="F128" s="32"/>
      <c r="G128" s="32"/>
      <c r="H128" s="32"/>
      <c r="I128" s="32"/>
      <c r="J128" s="32"/>
      <c r="K128" s="32"/>
      <c r="L128" s="32"/>
      <c r="M128" s="32"/>
      <c r="N128" s="32"/>
      <c r="O128" s="32"/>
    </row>
    <row r="129" ht="12.75" customHeight="1">
      <c r="A129" s="32"/>
      <c r="B129" s="32"/>
      <c r="C129" s="32"/>
      <c r="D129" s="32"/>
      <c r="E129" s="32"/>
      <c r="F129" s="32"/>
      <c r="G129" s="32"/>
      <c r="H129" s="32"/>
      <c r="I129" s="32"/>
      <c r="J129" s="32"/>
      <c r="K129" s="32"/>
      <c r="L129" s="32"/>
      <c r="M129" s="32"/>
      <c r="N129" s="32"/>
      <c r="O129" s="32"/>
    </row>
    <row r="130" ht="12.75" customHeight="1">
      <c r="A130" s="32"/>
      <c r="B130" s="32"/>
      <c r="C130" s="32"/>
      <c r="D130" s="32"/>
      <c r="E130" s="32"/>
      <c r="F130" s="32"/>
      <c r="G130" s="32"/>
      <c r="H130" s="32"/>
      <c r="I130" s="32"/>
      <c r="J130" s="32"/>
      <c r="K130" s="32"/>
      <c r="L130" s="32"/>
      <c r="M130" s="32"/>
      <c r="N130" s="32"/>
      <c r="O130" s="32"/>
    </row>
    <row r="131" ht="12.75" customHeight="1">
      <c r="A131" s="32"/>
      <c r="B131" s="32"/>
      <c r="C131" s="32"/>
      <c r="D131" s="32"/>
      <c r="E131" s="32"/>
      <c r="F131" s="32"/>
      <c r="G131" s="32"/>
      <c r="H131" s="32"/>
      <c r="I131" s="32"/>
      <c r="J131" s="32"/>
      <c r="K131" s="32"/>
      <c r="L131" s="32"/>
      <c r="M131" s="32"/>
      <c r="N131" s="32"/>
      <c r="O131" s="32"/>
    </row>
    <row r="132" ht="12.75" customHeight="1">
      <c r="A132" s="32"/>
      <c r="B132" s="32"/>
      <c r="C132" s="32"/>
      <c r="D132" s="32"/>
      <c r="E132" s="32"/>
      <c r="F132" s="32"/>
      <c r="G132" s="32"/>
      <c r="H132" s="32"/>
      <c r="I132" s="32"/>
      <c r="J132" s="32"/>
      <c r="K132" s="32"/>
      <c r="L132" s="32"/>
      <c r="M132" s="32"/>
      <c r="N132" s="32"/>
      <c r="O132" s="32"/>
    </row>
    <row r="133" ht="12.75" customHeight="1">
      <c r="A133" s="32"/>
      <c r="B133" s="32"/>
      <c r="C133" s="32"/>
      <c r="D133" s="32"/>
      <c r="E133" s="32"/>
      <c r="F133" s="32"/>
      <c r="G133" s="32"/>
      <c r="H133" s="32"/>
      <c r="I133" s="32"/>
      <c r="J133" s="32"/>
      <c r="K133" s="32"/>
      <c r="L133" s="32"/>
      <c r="M133" s="32"/>
      <c r="N133" s="32"/>
      <c r="O133" s="32"/>
    </row>
    <row r="134" ht="12.75" customHeight="1">
      <c r="A134" s="32"/>
      <c r="B134" s="32"/>
      <c r="C134" s="32"/>
      <c r="D134" s="32"/>
      <c r="E134" s="32"/>
      <c r="F134" s="32"/>
      <c r="G134" s="32"/>
      <c r="H134" s="32"/>
      <c r="I134" s="32"/>
      <c r="J134" s="32"/>
      <c r="K134" s="32"/>
      <c r="L134" s="32"/>
      <c r="M134" s="32"/>
      <c r="N134" s="32"/>
      <c r="O134" s="32"/>
    </row>
    <row r="135" ht="12.75" customHeight="1">
      <c r="A135" s="32"/>
      <c r="B135" s="32"/>
      <c r="C135" s="32"/>
      <c r="D135" s="32"/>
      <c r="E135" s="32"/>
      <c r="F135" s="32"/>
      <c r="G135" s="32"/>
      <c r="H135" s="32"/>
      <c r="I135" s="32"/>
      <c r="J135" s="32"/>
      <c r="K135" s="32"/>
      <c r="L135" s="32"/>
      <c r="M135" s="32"/>
      <c r="N135" s="32"/>
      <c r="O135" s="32"/>
    </row>
    <row r="136" ht="12.75" customHeight="1">
      <c r="A136" s="32"/>
      <c r="B136" s="32"/>
      <c r="C136" s="32"/>
      <c r="D136" s="32"/>
      <c r="E136" s="32"/>
      <c r="F136" s="32"/>
      <c r="G136" s="32"/>
      <c r="H136" s="32"/>
      <c r="I136" s="32"/>
      <c r="J136" s="32"/>
      <c r="K136" s="32"/>
      <c r="L136" s="32"/>
      <c r="M136" s="32"/>
      <c r="N136" s="32"/>
      <c r="O136" s="32"/>
    </row>
    <row r="137" ht="12.75" customHeight="1">
      <c r="A137" s="32"/>
      <c r="B137" s="32"/>
      <c r="C137" s="32"/>
      <c r="D137" s="32"/>
      <c r="E137" s="32"/>
      <c r="F137" s="32"/>
      <c r="G137" s="32"/>
      <c r="H137" s="32"/>
      <c r="I137" s="32"/>
      <c r="J137" s="32"/>
      <c r="K137" s="32"/>
      <c r="L137" s="32"/>
      <c r="M137" s="32"/>
      <c r="N137" s="32"/>
      <c r="O137" s="32"/>
    </row>
    <row r="138" ht="12.75" customHeight="1">
      <c r="A138" s="32"/>
      <c r="B138" s="32"/>
      <c r="C138" s="32"/>
      <c r="D138" s="32"/>
      <c r="E138" s="32"/>
      <c r="F138" s="32"/>
      <c r="G138" s="32"/>
      <c r="H138" s="32"/>
      <c r="I138" s="32"/>
      <c r="J138" s="32"/>
      <c r="K138" s="32"/>
      <c r="L138" s="32"/>
      <c r="M138" s="32"/>
      <c r="N138" s="32"/>
      <c r="O138" s="32"/>
    </row>
    <row r="139" ht="12.75" customHeight="1">
      <c r="A139" s="32"/>
      <c r="B139" s="32"/>
      <c r="C139" s="32"/>
      <c r="D139" s="32"/>
      <c r="E139" s="32"/>
      <c r="F139" s="32"/>
      <c r="G139" s="32"/>
      <c r="H139" s="32"/>
      <c r="I139" s="32"/>
      <c r="J139" s="32"/>
      <c r="K139" s="32"/>
      <c r="L139" s="32"/>
      <c r="M139" s="32"/>
      <c r="N139" s="32"/>
      <c r="O139" s="32"/>
    </row>
    <row r="140" ht="12.75" customHeight="1">
      <c r="A140" s="32"/>
      <c r="B140" s="32"/>
      <c r="C140" s="32"/>
      <c r="D140" s="32"/>
      <c r="E140" s="32"/>
      <c r="F140" s="32"/>
      <c r="G140" s="32"/>
      <c r="H140" s="32"/>
      <c r="I140" s="32"/>
      <c r="J140" s="32"/>
      <c r="K140" s="32"/>
      <c r="L140" s="32"/>
      <c r="M140" s="32"/>
      <c r="N140" s="32"/>
      <c r="O140" s="32"/>
    </row>
    <row r="141" ht="12.75" customHeight="1">
      <c r="A141" s="32"/>
      <c r="B141" s="32"/>
      <c r="C141" s="32"/>
      <c r="D141" s="32"/>
      <c r="E141" s="32"/>
      <c r="F141" s="32"/>
      <c r="G141" s="32"/>
      <c r="H141" s="32"/>
      <c r="I141" s="32"/>
      <c r="J141" s="32"/>
      <c r="K141" s="32"/>
      <c r="L141" s="32"/>
      <c r="M141" s="32"/>
      <c r="N141" s="32"/>
      <c r="O141" s="32"/>
    </row>
    <row r="142" ht="12.75" customHeight="1">
      <c r="A142" s="32"/>
      <c r="B142" s="32"/>
      <c r="C142" s="32"/>
      <c r="D142" s="32"/>
      <c r="E142" s="32"/>
      <c r="F142" s="32"/>
      <c r="G142" s="32"/>
      <c r="H142" s="32"/>
      <c r="I142" s="32"/>
      <c r="J142" s="32"/>
      <c r="K142" s="32"/>
      <c r="L142" s="32"/>
      <c r="M142" s="32"/>
      <c r="N142" s="32"/>
      <c r="O142" s="32"/>
    </row>
    <row r="143" ht="12.75" customHeight="1">
      <c r="A143" s="32"/>
      <c r="B143" s="32"/>
      <c r="C143" s="32"/>
      <c r="D143" s="32"/>
      <c r="E143" s="32"/>
      <c r="F143" s="32"/>
      <c r="G143" s="32"/>
      <c r="H143" s="32"/>
      <c r="I143" s="32"/>
      <c r="J143" s="32"/>
      <c r="K143" s="32"/>
      <c r="L143" s="32"/>
      <c r="M143" s="32"/>
      <c r="N143" s="32"/>
      <c r="O143" s="32"/>
    </row>
    <row r="144" ht="12.75" customHeight="1">
      <c r="A144" s="32"/>
      <c r="B144" s="32"/>
      <c r="C144" s="32"/>
      <c r="D144" s="32"/>
      <c r="E144" s="32"/>
      <c r="F144" s="32"/>
      <c r="G144" s="32"/>
      <c r="H144" s="32"/>
      <c r="I144" s="32"/>
      <c r="J144" s="32"/>
      <c r="K144" s="32"/>
      <c r="L144" s="32"/>
      <c r="M144" s="32"/>
      <c r="N144" s="32"/>
      <c r="O144" s="32"/>
    </row>
    <row r="145" ht="12.75" customHeight="1">
      <c r="A145" s="32"/>
      <c r="B145" s="32"/>
      <c r="C145" s="32"/>
      <c r="D145" s="32"/>
      <c r="E145" s="32"/>
      <c r="F145" s="32"/>
      <c r="G145" s="32"/>
      <c r="H145" s="32"/>
      <c r="I145" s="32"/>
      <c r="J145" s="32"/>
      <c r="K145" s="32"/>
      <c r="L145" s="32"/>
      <c r="M145" s="32"/>
      <c r="N145" s="32"/>
      <c r="O145" s="32"/>
    </row>
    <row r="146" ht="12.75" customHeight="1">
      <c r="A146" s="32"/>
      <c r="B146" s="32"/>
      <c r="C146" s="32"/>
      <c r="D146" s="32"/>
      <c r="E146" s="32"/>
      <c r="F146" s="32"/>
      <c r="G146" s="32"/>
      <c r="H146" s="32"/>
      <c r="I146" s="32"/>
      <c r="J146" s="32"/>
      <c r="K146" s="32"/>
      <c r="L146" s="32"/>
      <c r="M146" s="32"/>
      <c r="N146" s="32"/>
      <c r="O146" s="32"/>
    </row>
    <row r="147" ht="12.75" customHeight="1">
      <c r="A147" s="32"/>
      <c r="B147" s="32"/>
      <c r="C147" s="32"/>
      <c r="D147" s="32"/>
      <c r="E147" s="32"/>
      <c r="F147" s="32"/>
      <c r="G147" s="32"/>
      <c r="H147" s="32"/>
      <c r="I147" s="32"/>
      <c r="J147" s="32"/>
      <c r="K147" s="32"/>
      <c r="L147" s="32"/>
      <c r="M147" s="32"/>
      <c r="N147" s="32"/>
      <c r="O147" s="32"/>
    </row>
    <row r="148" ht="12.75" customHeight="1">
      <c r="A148" s="32"/>
      <c r="B148" s="32"/>
      <c r="C148" s="32"/>
      <c r="D148" s="32"/>
      <c r="E148" s="32"/>
      <c r="F148" s="32"/>
      <c r="G148" s="32"/>
      <c r="H148" s="32"/>
      <c r="I148" s="32"/>
      <c r="J148" s="32"/>
      <c r="K148" s="32"/>
      <c r="L148" s="32"/>
      <c r="M148" s="32"/>
      <c r="N148" s="32"/>
      <c r="O148" s="32"/>
    </row>
    <row r="149" ht="12.75" customHeight="1">
      <c r="A149" s="32"/>
      <c r="B149" s="32"/>
      <c r="C149" s="32"/>
      <c r="D149" s="32"/>
      <c r="E149" s="32"/>
      <c r="F149" s="32"/>
      <c r="G149" s="32"/>
      <c r="H149" s="32"/>
      <c r="I149" s="32"/>
      <c r="J149" s="32"/>
      <c r="K149" s="32"/>
      <c r="L149" s="32"/>
      <c r="M149" s="32"/>
      <c r="N149" s="32"/>
      <c r="O149" s="32"/>
    </row>
    <row r="150" ht="12.75" customHeight="1">
      <c r="A150" s="32"/>
      <c r="B150" s="32"/>
      <c r="C150" s="32"/>
      <c r="D150" s="32"/>
      <c r="E150" s="32"/>
      <c r="F150" s="32"/>
      <c r="G150" s="32"/>
      <c r="H150" s="32"/>
      <c r="I150" s="32"/>
      <c r="J150" s="32"/>
      <c r="K150" s="32"/>
      <c r="L150" s="32"/>
      <c r="M150" s="32"/>
      <c r="N150" s="32"/>
      <c r="O150" s="32"/>
    </row>
    <row r="151" ht="12.75" customHeight="1">
      <c r="A151" s="32"/>
      <c r="B151" s="32"/>
      <c r="C151" s="32"/>
      <c r="D151" s="32"/>
      <c r="E151" s="32"/>
      <c r="F151" s="32"/>
      <c r="G151" s="32"/>
      <c r="H151" s="32"/>
      <c r="I151" s="32"/>
      <c r="J151" s="32"/>
      <c r="K151" s="32"/>
      <c r="L151" s="32"/>
      <c r="M151" s="32"/>
      <c r="N151" s="32"/>
      <c r="O151" s="32"/>
    </row>
    <row r="152" ht="12.75" customHeight="1">
      <c r="A152" s="32"/>
      <c r="B152" s="32"/>
      <c r="C152" s="32"/>
      <c r="D152" s="32"/>
      <c r="E152" s="32"/>
      <c r="F152" s="32"/>
      <c r="G152" s="32"/>
      <c r="H152" s="32"/>
      <c r="I152" s="32"/>
      <c r="J152" s="32"/>
      <c r="K152" s="32"/>
      <c r="L152" s="32"/>
      <c r="M152" s="32"/>
      <c r="N152" s="32"/>
      <c r="O152" s="32"/>
    </row>
    <row r="153" ht="12.75" customHeight="1">
      <c r="A153" s="32"/>
      <c r="B153" s="32"/>
      <c r="C153" s="32"/>
      <c r="D153" s="32"/>
      <c r="E153" s="32"/>
      <c r="F153" s="32"/>
      <c r="G153" s="32"/>
      <c r="H153" s="32"/>
      <c r="I153" s="32"/>
      <c r="J153" s="32"/>
      <c r="K153" s="32"/>
      <c r="L153" s="32"/>
      <c r="M153" s="32"/>
      <c r="N153" s="32"/>
      <c r="O153" s="32"/>
    </row>
    <row r="154" ht="12.75" customHeight="1">
      <c r="A154" s="32"/>
      <c r="B154" s="32"/>
      <c r="C154" s="32"/>
      <c r="D154" s="32"/>
      <c r="E154" s="32"/>
      <c r="F154" s="32"/>
      <c r="G154" s="32"/>
      <c r="H154" s="32"/>
      <c r="I154" s="32"/>
      <c r="J154" s="32"/>
      <c r="K154" s="32"/>
      <c r="L154" s="32"/>
      <c r="M154" s="32"/>
      <c r="N154" s="32"/>
      <c r="O154" s="32"/>
    </row>
    <row r="155" ht="12.75" customHeight="1">
      <c r="A155" s="32"/>
      <c r="B155" s="32"/>
      <c r="C155" s="32"/>
      <c r="D155" s="32"/>
      <c r="E155" s="32"/>
      <c r="F155" s="32"/>
      <c r="G155" s="32"/>
      <c r="H155" s="32"/>
      <c r="I155" s="32"/>
      <c r="J155" s="32"/>
      <c r="K155" s="32"/>
      <c r="L155" s="32"/>
      <c r="M155" s="32"/>
      <c r="N155" s="32"/>
      <c r="O155" s="32"/>
    </row>
    <row r="156" ht="12.75" customHeight="1">
      <c r="A156" s="32"/>
      <c r="B156" s="32"/>
      <c r="C156" s="32"/>
      <c r="D156" s="32"/>
      <c r="E156" s="32"/>
      <c r="F156" s="32"/>
      <c r="G156" s="32"/>
      <c r="H156" s="32"/>
      <c r="I156" s="32"/>
      <c r="J156" s="32"/>
      <c r="K156" s="32"/>
      <c r="L156" s="32"/>
      <c r="M156" s="32"/>
      <c r="N156" s="32"/>
      <c r="O156" s="32"/>
    </row>
    <row r="157" ht="12.75" customHeight="1">
      <c r="A157" s="32"/>
      <c r="B157" s="32"/>
      <c r="C157" s="32"/>
      <c r="D157" s="32"/>
      <c r="E157" s="32"/>
      <c r="F157" s="32"/>
      <c r="G157" s="32"/>
      <c r="H157" s="32"/>
      <c r="I157" s="32"/>
      <c r="J157" s="32"/>
      <c r="K157" s="32"/>
      <c r="L157" s="32"/>
      <c r="M157" s="32"/>
      <c r="N157" s="32"/>
      <c r="O157" s="32"/>
    </row>
    <row r="158" ht="12.75" customHeight="1">
      <c r="A158" s="32"/>
      <c r="B158" s="32"/>
      <c r="C158" s="32"/>
      <c r="D158" s="32"/>
      <c r="E158" s="32"/>
      <c r="F158" s="32"/>
      <c r="G158" s="32"/>
      <c r="H158" s="32"/>
      <c r="I158" s="32"/>
      <c r="J158" s="32"/>
      <c r="K158" s="32"/>
      <c r="L158" s="32"/>
      <c r="M158" s="32"/>
      <c r="N158" s="32"/>
      <c r="O158" s="32"/>
    </row>
    <row r="159" ht="12.75" customHeight="1">
      <c r="A159" s="32"/>
      <c r="B159" s="32"/>
      <c r="C159" s="32"/>
      <c r="D159" s="32"/>
      <c r="E159" s="32"/>
      <c r="F159" s="32"/>
      <c r="G159" s="32"/>
      <c r="H159" s="32"/>
      <c r="I159" s="32"/>
      <c r="J159" s="32"/>
      <c r="K159" s="32"/>
      <c r="L159" s="32"/>
      <c r="M159" s="32"/>
      <c r="N159" s="32"/>
      <c r="O159" s="32"/>
    </row>
    <row r="160" ht="12.75" customHeight="1">
      <c r="A160" s="32"/>
      <c r="B160" s="32"/>
      <c r="C160" s="32"/>
      <c r="D160" s="32"/>
      <c r="E160" s="32"/>
      <c r="F160" s="32"/>
      <c r="G160" s="32"/>
      <c r="H160" s="32"/>
      <c r="I160" s="32"/>
      <c r="J160" s="32"/>
      <c r="K160" s="32"/>
      <c r="L160" s="32"/>
      <c r="M160" s="32"/>
      <c r="N160" s="32"/>
      <c r="O160" s="32"/>
    </row>
    <row r="161" ht="12.75" customHeight="1">
      <c r="A161" s="32"/>
      <c r="B161" s="32"/>
      <c r="C161" s="32"/>
      <c r="D161" s="32"/>
      <c r="E161" s="32"/>
      <c r="F161" s="32"/>
      <c r="G161" s="32"/>
      <c r="H161" s="32"/>
      <c r="I161" s="32"/>
      <c r="J161" s="32"/>
      <c r="K161" s="32"/>
      <c r="L161" s="32"/>
      <c r="M161" s="32"/>
      <c r="N161" s="32"/>
      <c r="O161" s="32"/>
    </row>
    <row r="162" ht="12.75" customHeight="1">
      <c r="A162" s="32"/>
      <c r="B162" s="32"/>
      <c r="C162" s="32"/>
      <c r="D162" s="32"/>
      <c r="E162" s="32"/>
      <c r="F162" s="32"/>
      <c r="G162" s="32"/>
      <c r="H162" s="32"/>
      <c r="I162" s="32"/>
      <c r="J162" s="32"/>
      <c r="K162" s="32"/>
      <c r="L162" s="32"/>
      <c r="M162" s="32"/>
      <c r="N162" s="32"/>
      <c r="O162" s="32"/>
    </row>
    <row r="163" ht="12.75" customHeight="1">
      <c r="A163" s="32"/>
      <c r="B163" s="32"/>
      <c r="C163" s="32"/>
      <c r="D163" s="32"/>
      <c r="E163" s="32"/>
      <c r="F163" s="32"/>
      <c r="G163" s="32"/>
      <c r="H163" s="32"/>
      <c r="I163" s="32"/>
      <c r="J163" s="32"/>
      <c r="K163" s="32"/>
      <c r="L163" s="32"/>
      <c r="M163" s="32"/>
      <c r="N163" s="32"/>
      <c r="O163" s="32"/>
    </row>
    <row r="164" ht="12.75" customHeight="1">
      <c r="A164" s="32"/>
      <c r="B164" s="32"/>
      <c r="C164" s="32"/>
      <c r="D164" s="32"/>
      <c r="E164" s="32"/>
      <c r="F164" s="32"/>
      <c r="G164" s="32"/>
      <c r="H164" s="32"/>
      <c r="I164" s="32"/>
      <c r="J164" s="32"/>
      <c r="K164" s="32"/>
      <c r="L164" s="32"/>
      <c r="M164" s="32"/>
      <c r="N164" s="32"/>
      <c r="O164" s="32"/>
    </row>
    <row r="165" ht="12.75" customHeight="1">
      <c r="A165" s="32"/>
      <c r="B165" s="32"/>
      <c r="C165" s="32"/>
      <c r="D165" s="32"/>
      <c r="E165" s="32"/>
      <c r="F165" s="32"/>
      <c r="G165" s="32"/>
      <c r="H165" s="32"/>
      <c r="I165" s="32"/>
      <c r="J165" s="32"/>
      <c r="K165" s="32"/>
      <c r="L165" s="32"/>
      <c r="M165" s="32"/>
      <c r="N165" s="32"/>
      <c r="O165" s="32"/>
    </row>
    <row r="166" ht="12.75" customHeight="1">
      <c r="A166" s="32"/>
      <c r="B166" s="32"/>
      <c r="C166" s="32"/>
      <c r="D166" s="32"/>
      <c r="E166" s="32"/>
      <c r="F166" s="32"/>
      <c r="G166" s="32"/>
      <c r="H166" s="32"/>
      <c r="I166" s="32"/>
      <c r="J166" s="32"/>
      <c r="K166" s="32"/>
      <c r="L166" s="32"/>
      <c r="M166" s="32"/>
      <c r="N166" s="32"/>
      <c r="O166" s="32"/>
    </row>
    <row r="167" ht="12.75" customHeight="1">
      <c r="A167" s="32"/>
      <c r="B167" s="32"/>
      <c r="C167" s="32"/>
      <c r="D167" s="32"/>
      <c r="E167" s="32"/>
      <c r="F167" s="32"/>
      <c r="G167" s="32"/>
      <c r="H167" s="32"/>
      <c r="I167" s="32"/>
      <c r="J167" s="32"/>
      <c r="K167" s="32"/>
      <c r="L167" s="32"/>
      <c r="M167" s="32"/>
      <c r="N167" s="32"/>
      <c r="O167" s="32"/>
    </row>
    <row r="168" ht="12.75" customHeight="1">
      <c r="A168" s="32"/>
      <c r="B168" s="32"/>
      <c r="C168" s="32"/>
      <c r="D168" s="32"/>
      <c r="E168" s="32"/>
      <c r="F168" s="32"/>
      <c r="G168" s="32"/>
      <c r="H168" s="32"/>
      <c r="I168" s="32"/>
      <c r="J168" s="32"/>
      <c r="K168" s="32"/>
      <c r="L168" s="32"/>
      <c r="M168" s="32"/>
      <c r="N168" s="32"/>
      <c r="O168" s="32"/>
    </row>
    <row r="169" ht="12.75" customHeight="1">
      <c r="A169" s="32"/>
      <c r="B169" s="32"/>
      <c r="C169" s="32"/>
      <c r="D169" s="32"/>
      <c r="E169" s="32"/>
      <c r="F169" s="32"/>
      <c r="G169" s="32"/>
      <c r="H169" s="32"/>
      <c r="I169" s="32"/>
      <c r="J169" s="32"/>
      <c r="K169" s="32"/>
      <c r="L169" s="32"/>
      <c r="M169" s="32"/>
      <c r="N169" s="32"/>
      <c r="O169" s="32"/>
    </row>
    <row r="170" ht="12.75" customHeight="1">
      <c r="A170" s="32"/>
      <c r="B170" s="32"/>
      <c r="C170" s="32"/>
      <c r="D170" s="32"/>
      <c r="E170" s="32"/>
      <c r="F170" s="32"/>
      <c r="G170" s="32"/>
      <c r="H170" s="32"/>
      <c r="I170" s="32"/>
      <c r="J170" s="32"/>
      <c r="K170" s="32"/>
      <c r="L170" s="32"/>
      <c r="M170" s="32"/>
      <c r="N170" s="32"/>
      <c r="O170" s="32"/>
    </row>
    <row r="171" ht="12.75" customHeight="1">
      <c r="A171" s="32"/>
      <c r="B171" s="32"/>
      <c r="C171" s="32"/>
      <c r="D171" s="32"/>
      <c r="E171" s="32"/>
      <c r="F171" s="32"/>
      <c r="G171" s="32"/>
      <c r="H171" s="32"/>
      <c r="I171" s="32"/>
      <c r="J171" s="32"/>
      <c r="K171" s="32"/>
      <c r="L171" s="32"/>
      <c r="M171" s="32"/>
      <c r="N171" s="32"/>
      <c r="O171" s="32"/>
    </row>
    <row r="172" ht="12.75" customHeight="1">
      <c r="A172" s="32"/>
      <c r="B172" s="32"/>
      <c r="C172" s="32"/>
      <c r="D172" s="32"/>
      <c r="E172" s="32"/>
      <c r="F172" s="32"/>
      <c r="G172" s="32"/>
      <c r="H172" s="32"/>
      <c r="I172" s="32"/>
      <c r="J172" s="32"/>
      <c r="K172" s="32"/>
      <c r="L172" s="32"/>
      <c r="M172" s="32"/>
      <c r="N172" s="32"/>
      <c r="O172" s="32"/>
    </row>
    <row r="173" ht="12.75" customHeight="1">
      <c r="A173" s="32"/>
      <c r="B173" s="32"/>
      <c r="C173" s="32"/>
      <c r="D173" s="32"/>
      <c r="E173" s="32"/>
      <c r="F173" s="32"/>
      <c r="G173" s="32"/>
      <c r="H173" s="32"/>
      <c r="I173" s="32"/>
      <c r="J173" s="32"/>
      <c r="K173" s="32"/>
      <c r="L173" s="32"/>
      <c r="M173" s="32"/>
      <c r="N173" s="32"/>
      <c r="O173" s="32"/>
    </row>
    <row r="174" ht="12.75" customHeight="1">
      <c r="A174" s="32"/>
      <c r="B174" s="32"/>
      <c r="C174" s="32"/>
      <c r="D174" s="32"/>
      <c r="E174" s="32"/>
      <c r="F174" s="32"/>
      <c r="G174" s="32"/>
      <c r="H174" s="32"/>
      <c r="I174" s="32"/>
      <c r="J174" s="32"/>
      <c r="K174" s="32"/>
      <c r="L174" s="32"/>
      <c r="M174" s="32"/>
      <c r="N174" s="32"/>
      <c r="O174" s="32"/>
    </row>
    <row r="175" ht="12.75" customHeight="1">
      <c r="A175" s="32"/>
      <c r="B175" s="32"/>
      <c r="C175" s="32"/>
      <c r="D175" s="32"/>
      <c r="E175" s="32"/>
      <c r="F175" s="32"/>
      <c r="G175" s="32"/>
      <c r="H175" s="32"/>
      <c r="I175" s="32"/>
      <c r="J175" s="32"/>
      <c r="K175" s="32"/>
      <c r="L175" s="32"/>
      <c r="M175" s="32"/>
      <c r="N175" s="32"/>
      <c r="O175" s="32"/>
    </row>
    <row r="176" ht="12.75" customHeight="1">
      <c r="A176" s="32"/>
      <c r="B176" s="32"/>
      <c r="C176" s="32"/>
      <c r="D176" s="32"/>
      <c r="E176" s="32"/>
      <c r="F176" s="32"/>
      <c r="G176" s="32"/>
      <c r="H176" s="32"/>
      <c r="I176" s="32"/>
      <c r="J176" s="32"/>
      <c r="K176" s="32"/>
      <c r="L176" s="32"/>
      <c r="M176" s="32"/>
      <c r="N176" s="32"/>
      <c r="O176" s="32"/>
    </row>
    <row r="177" ht="12.75" customHeight="1">
      <c r="A177" s="32"/>
      <c r="B177" s="32"/>
      <c r="C177" s="32"/>
      <c r="D177" s="32"/>
      <c r="E177" s="32"/>
      <c r="F177" s="32"/>
      <c r="G177" s="32"/>
      <c r="H177" s="32"/>
      <c r="I177" s="32"/>
      <c r="J177" s="32"/>
      <c r="K177" s="32"/>
      <c r="L177" s="32"/>
      <c r="M177" s="32"/>
      <c r="N177" s="32"/>
      <c r="O177" s="32"/>
    </row>
    <row r="178" ht="12.75" customHeight="1">
      <c r="A178" s="32"/>
      <c r="B178" s="32"/>
      <c r="C178" s="32"/>
      <c r="D178" s="32"/>
      <c r="E178" s="32"/>
      <c r="F178" s="32"/>
      <c r="G178" s="32"/>
      <c r="H178" s="32"/>
      <c r="I178" s="32"/>
      <c r="J178" s="32"/>
      <c r="K178" s="32"/>
      <c r="L178" s="32"/>
      <c r="M178" s="32"/>
      <c r="N178" s="32"/>
      <c r="O178" s="32"/>
    </row>
    <row r="179" ht="12.75" customHeight="1">
      <c r="A179" s="32"/>
      <c r="B179" s="32"/>
      <c r="C179" s="32"/>
      <c r="D179" s="32"/>
      <c r="E179" s="32"/>
      <c r="F179" s="32"/>
      <c r="G179" s="32"/>
      <c r="H179" s="32"/>
      <c r="I179" s="32"/>
      <c r="J179" s="32"/>
      <c r="K179" s="32"/>
      <c r="L179" s="32"/>
      <c r="M179" s="32"/>
      <c r="N179" s="32"/>
      <c r="O179" s="32"/>
    </row>
    <row r="180" ht="12.75" customHeight="1">
      <c r="A180" s="32"/>
      <c r="B180" s="32"/>
      <c r="C180" s="32"/>
      <c r="D180" s="32"/>
      <c r="E180" s="32"/>
      <c r="F180" s="32"/>
      <c r="G180" s="32"/>
      <c r="H180" s="32"/>
      <c r="I180" s="32"/>
      <c r="J180" s="32"/>
      <c r="K180" s="32"/>
      <c r="L180" s="32"/>
      <c r="M180" s="32"/>
      <c r="N180" s="32"/>
      <c r="O180" s="32"/>
    </row>
    <row r="181" ht="12.75" customHeight="1">
      <c r="A181" s="32"/>
      <c r="B181" s="32"/>
      <c r="C181" s="32"/>
      <c r="D181" s="32"/>
      <c r="E181" s="32"/>
      <c r="F181" s="32"/>
      <c r="G181" s="32"/>
      <c r="H181" s="32"/>
      <c r="I181" s="32"/>
      <c r="J181" s="32"/>
      <c r="K181" s="32"/>
      <c r="L181" s="32"/>
      <c r="M181" s="32"/>
      <c r="N181" s="32"/>
      <c r="O181" s="32"/>
    </row>
    <row r="182" ht="12.75" customHeight="1">
      <c r="A182" s="32"/>
      <c r="B182" s="32"/>
      <c r="C182" s="32"/>
      <c r="D182" s="32"/>
      <c r="E182" s="32"/>
      <c r="F182" s="32"/>
      <c r="G182" s="32"/>
      <c r="H182" s="32"/>
      <c r="I182" s="32"/>
      <c r="J182" s="32"/>
      <c r="K182" s="32"/>
      <c r="L182" s="32"/>
      <c r="M182" s="32"/>
      <c r="N182" s="32"/>
      <c r="O182" s="32"/>
    </row>
    <row r="183" ht="12.75" customHeight="1">
      <c r="A183" s="32"/>
      <c r="B183" s="32"/>
      <c r="C183" s="32"/>
      <c r="D183" s="32"/>
      <c r="E183" s="32"/>
      <c r="F183" s="32"/>
      <c r="G183" s="32"/>
      <c r="H183" s="32"/>
      <c r="I183" s="32"/>
      <c r="J183" s="32"/>
      <c r="K183" s="32"/>
      <c r="L183" s="32"/>
      <c r="M183" s="32"/>
      <c r="N183" s="32"/>
      <c r="O183" s="32"/>
    </row>
    <row r="184" ht="12.75" customHeight="1">
      <c r="A184" s="32"/>
      <c r="B184" s="32"/>
      <c r="C184" s="32"/>
      <c r="D184" s="32"/>
      <c r="E184" s="32"/>
      <c r="F184" s="32"/>
      <c r="G184" s="32"/>
      <c r="H184" s="32"/>
      <c r="I184" s="32"/>
      <c r="J184" s="32"/>
      <c r="K184" s="32"/>
      <c r="L184" s="32"/>
      <c r="M184" s="32"/>
      <c r="N184" s="32"/>
      <c r="O184" s="32"/>
    </row>
    <row r="185" ht="12.75" customHeight="1">
      <c r="A185" s="32"/>
      <c r="B185" s="32"/>
      <c r="C185" s="32"/>
      <c r="D185" s="32"/>
      <c r="E185" s="32"/>
      <c r="F185" s="32"/>
      <c r="G185" s="32"/>
      <c r="H185" s="32"/>
      <c r="I185" s="32"/>
      <c r="J185" s="32"/>
      <c r="K185" s="32"/>
      <c r="L185" s="32"/>
      <c r="M185" s="32"/>
      <c r="N185" s="32"/>
      <c r="O185" s="32"/>
    </row>
    <row r="186" ht="12.75" customHeight="1">
      <c r="A186" s="32"/>
      <c r="B186" s="32"/>
      <c r="C186" s="32"/>
      <c r="D186" s="32"/>
      <c r="E186" s="32"/>
      <c r="F186" s="32"/>
      <c r="G186" s="32"/>
      <c r="H186" s="32"/>
      <c r="I186" s="32"/>
      <c r="J186" s="32"/>
      <c r="K186" s="32"/>
      <c r="L186" s="32"/>
      <c r="M186" s="32"/>
      <c r="N186" s="32"/>
      <c r="O186" s="32"/>
    </row>
    <row r="187" ht="12.75" customHeight="1">
      <c r="A187" s="32"/>
      <c r="B187" s="32"/>
      <c r="C187" s="32"/>
      <c r="D187" s="32"/>
      <c r="E187" s="32"/>
      <c r="F187" s="32"/>
      <c r="G187" s="32"/>
      <c r="H187" s="32"/>
      <c r="I187" s="32"/>
      <c r="J187" s="32"/>
      <c r="K187" s="32"/>
      <c r="L187" s="32"/>
      <c r="M187" s="32"/>
      <c r="N187" s="32"/>
      <c r="O187" s="32"/>
    </row>
    <row r="188" ht="12.75" customHeight="1">
      <c r="A188" s="32"/>
      <c r="B188" s="32"/>
      <c r="C188" s="32"/>
      <c r="D188" s="32"/>
      <c r="E188" s="32"/>
      <c r="F188" s="32"/>
      <c r="G188" s="32"/>
      <c r="H188" s="32"/>
      <c r="I188" s="32"/>
      <c r="J188" s="32"/>
      <c r="K188" s="32"/>
      <c r="L188" s="32"/>
      <c r="M188" s="32"/>
      <c r="N188" s="32"/>
      <c r="O188" s="32"/>
    </row>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2.75" customHeight="1">
      <c r="A969" s="239"/>
      <c r="B969" s="239"/>
      <c r="C969" s="239"/>
      <c r="D969" s="239"/>
      <c r="E969" s="239"/>
      <c r="F969" s="239"/>
      <c r="G969" s="239"/>
      <c r="H969" s="239"/>
      <c r="I969" s="239"/>
      <c r="J969" s="239"/>
      <c r="K969" s="239"/>
      <c r="L969" s="239"/>
      <c r="M969" s="239"/>
      <c r="N969" s="239"/>
      <c r="O969" s="239"/>
    </row>
    <row r="970" ht="12.75" customHeight="1">
      <c r="A970" s="239"/>
      <c r="B970" s="239"/>
      <c r="C970" s="239"/>
      <c r="D970" s="239"/>
      <c r="E970" s="239"/>
      <c r="F970" s="239"/>
      <c r="G970" s="239"/>
      <c r="H970" s="239"/>
      <c r="I970" s="239"/>
      <c r="J970" s="239"/>
      <c r="K970" s="239"/>
      <c r="L970" s="239"/>
      <c r="M970" s="239"/>
      <c r="N970" s="239"/>
      <c r="O970" s="239"/>
    </row>
    <row r="971" ht="12.75" customHeight="1">
      <c r="A971" s="239"/>
      <c r="B971" s="239"/>
      <c r="C971" s="239"/>
      <c r="D971" s="239"/>
      <c r="E971" s="239"/>
      <c r="F971" s="239"/>
      <c r="G971" s="239"/>
      <c r="H971" s="239"/>
      <c r="I971" s="239"/>
      <c r="J971" s="239"/>
      <c r="K971" s="239"/>
      <c r="L971" s="239"/>
      <c r="M971" s="239"/>
      <c r="N971" s="239"/>
      <c r="O971" s="239"/>
    </row>
    <row r="972" ht="12.75" customHeight="1">
      <c r="A972" s="239"/>
      <c r="B972" s="239"/>
      <c r="C972" s="239"/>
      <c r="D972" s="239"/>
      <c r="E972" s="239"/>
      <c r="F972" s="239"/>
      <c r="G972" s="239"/>
      <c r="H972" s="239"/>
      <c r="I972" s="239"/>
      <c r="J972" s="239"/>
      <c r="K972" s="239"/>
      <c r="L972" s="239"/>
      <c r="M972" s="239"/>
      <c r="N972" s="239"/>
      <c r="O972" s="239"/>
    </row>
    <row r="973" ht="12.75" customHeight="1">
      <c r="A973" s="239"/>
      <c r="B973" s="239"/>
      <c r="C973" s="239"/>
      <c r="D973" s="239"/>
      <c r="E973" s="239"/>
      <c r="F973" s="239"/>
      <c r="G973" s="239"/>
      <c r="H973" s="239"/>
      <c r="I973" s="239"/>
      <c r="J973" s="239"/>
      <c r="K973" s="239"/>
      <c r="L973" s="239"/>
      <c r="M973" s="239"/>
      <c r="N973" s="239"/>
      <c r="O973" s="239"/>
    </row>
    <row r="974" ht="12.75" customHeight="1">
      <c r="A974" s="239"/>
      <c r="B974" s="239"/>
      <c r="C974" s="239"/>
      <c r="D974" s="239"/>
      <c r="E974" s="239"/>
      <c r="F974" s="239"/>
      <c r="G974" s="239"/>
      <c r="H974" s="239"/>
      <c r="I974" s="239"/>
      <c r="J974" s="239"/>
      <c r="K974" s="239"/>
      <c r="L974" s="239"/>
      <c r="M974" s="239"/>
      <c r="N974" s="239"/>
      <c r="O974" s="239"/>
    </row>
    <row r="975" ht="12.75" customHeight="1">
      <c r="A975" s="239"/>
      <c r="B975" s="239"/>
      <c r="C975" s="239"/>
      <c r="D975" s="239"/>
      <c r="E975" s="239"/>
      <c r="F975" s="239"/>
      <c r="G975" s="239"/>
      <c r="H975" s="239"/>
      <c r="I975" s="239"/>
      <c r="J975" s="239"/>
      <c r="K975" s="239"/>
      <c r="L975" s="239"/>
      <c r="M975" s="239"/>
      <c r="N975" s="239"/>
      <c r="O975" s="239"/>
    </row>
    <row r="976" ht="12.75" customHeight="1">
      <c r="A976" s="239"/>
      <c r="B976" s="239"/>
      <c r="C976" s="239"/>
      <c r="D976" s="239"/>
      <c r="E976" s="239"/>
      <c r="F976" s="239"/>
      <c r="G976" s="239"/>
      <c r="H976" s="239"/>
      <c r="I976" s="239"/>
      <c r="J976" s="239"/>
      <c r="K976" s="239"/>
      <c r="L976" s="239"/>
      <c r="M976" s="239"/>
      <c r="N976" s="239"/>
      <c r="O976" s="239"/>
    </row>
    <row r="977" ht="12.75" customHeight="1">
      <c r="A977" s="239"/>
      <c r="B977" s="239"/>
      <c r="C977" s="239"/>
      <c r="D977" s="239"/>
      <c r="E977" s="239"/>
      <c r="F977" s="239"/>
      <c r="G977" s="239"/>
      <c r="H977" s="239"/>
      <c r="I977" s="239"/>
      <c r="J977" s="239"/>
      <c r="K977" s="239"/>
      <c r="L977" s="239"/>
      <c r="M977" s="239"/>
      <c r="N977" s="239"/>
      <c r="O977" s="239"/>
    </row>
    <row r="978" ht="12.75" customHeight="1">
      <c r="A978" s="239"/>
      <c r="B978" s="239"/>
      <c r="C978" s="239"/>
      <c r="D978" s="239"/>
      <c r="E978" s="239"/>
      <c r="F978" s="239"/>
      <c r="G978" s="239"/>
      <c r="H978" s="239"/>
      <c r="I978" s="239"/>
      <c r="J978" s="239"/>
      <c r="K978" s="239"/>
      <c r="L978" s="239"/>
      <c r="M978" s="239"/>
      <c r="N978" s="239"/>
      <c r="O978" s="239"/>
    </row>
    <row r="979" ht="12.75" customHeight="1">
      <c r="A979" s="239"/>
      <c r="B979" s="239"/>
      <c r="C979" s="239"/>
      <c r="D979" s="239"/>
      <c r="E979" s="239"/>
      <c r="F979" s="239"/>
      <c r="G979" s="239"/>
      <c r="H979" s="239"/>
      <c r="I979" s="239"/>
      <c r="J979" s="239"/>
      <c r="K979" s="239"/>
      <c r="L979" s="239"/>
      <c r="M979" s="239"/>
      <c r="N979" s="239"/>
      <c r="O979" s="239"/>
    </row>
    <row r="980" ht="12.75" customHeight="1">
      <c r="A980" s="239"/>
      <c r="B980" s="239"/>
      <c r="C980" s="239"/>
      <c r="D980" s="239"/>
      <c r="E980" s="239"/>
      <c r="F980" s="239"/>
      <c r="G980" s="239"/>
      <c r="H980" s="239"/>
      <c r="I980" s="239"/>
      <c r="J980" s="239"/>
      <c r="K980" s="239"/>
      <c r="L980" s="239"/>
      <c r="M980" s="239"/>
      <c r="N980" s="239"/>
      <c r="O980" s="239"/>
    </row>
    <row r="981" ht="12.75" customHeight="1">
      <c r="A981" s="239"/>
      <c r="B981" s="239"/>
      <c r="C981" s="239"/>
      <c r="D981" s="239"/>
      <c r="E981" s="239"/>
      <c r="F981" s="239"/>
      <c r="G981" s="239"/>
      <c r="H981" s="239"/>
      <c r="I981" s="239"/>
      <c r="J981" s="239"/>
      <c r="K981" s="239"/>
      <c r="L981" s="239"/>
      <c r="M981" s="239"/>
      <c r="N981" s="239"/>
      <c r="O981" s="239"/>
    </row>
    <row r="982" ht="12.75" customHeight="1">
      <c r="A982" s="239"/>
      <c r="B982" s="239"/>
      <c r="C982" s="239"/>
      <c r="D982" s="239"/>
      <c r="E982" s="239"/>
      <c r="F982" s="239"/>
      <c r="G982" s="239"/>
      <c r="H982" s="239"/>
      <c r="I982" s="239"/>
      <c r="J982" s="239"/>
      <c r="K982" s="239"/>
      <c r="L982" s="239"/>
      <c r="M982" s="239"/>
      <c r="N982" s="239"/>
      <c r="O982" s="239"/>
    </row>
    <row r="983" ht="12.75" customHeight="1">
      <c r="A983" s="239"/>
      <c r="B983" s="239"/>
      <c r="C983" s="239"/>
      <c r="D983" s="239"/>
      <c r="E983" s="239"/>
      <c r="F983" s="239"/>
      <c r="G983" s="239"/>
      <c r="H983" s="239"/>
      <c r="I983" s="239"/>
      <c r="J983" s="239"/>
      <c r="K983" s="239"/>
      <c r="L983" s="239"/>
      <c r="M983" s="239"/>
      <c r="N983" s="239"/>
      <c r="O983" s="239"/>
    </row>
    <row r="984" ht="12.75" customHeight="1">
      <c r="A984" s="239"/>
      <c r="B984" s="239"/>
      <c r="C984" s="239"/>
      <c r="D984" s="239"/>
      <c r="E984" s="239"/>
      <c r="F984" s="239"/>
      <c r="G984" s="239"/>
      <c r="H984" s="239"/>
      <c r="I984" s="239"/>
      <c r="J984" s="239"/>
      <c r="K984" s="239"/>
      <c r="L984" s="239"/>
      <c r="M984" s="239"/>
      <c r="N984" s="239"/>
      <c r="O984" s="239"/>
    </row>
    <row r="985" ht="12.75" customHeight="1">
      <c r="A985" s="239"/>
      <c r="B985" s="239"/>
      <c r="C985" s="239"/>
      <c r="D985" s="239"/>
      <c r="E985" s="239"/>
      <c r="F985" s="239"/>
      <c r="G985" s="239"/>
      <c r="H985" s="239"/>
      <c r="I985" s="239"/>
      <c r="J985" s="239"/>
      <c r="K985" s="239"/>
      <c r="L985" s="239"/>
      <c r="M985" s="239"/>
      <c r="N985" s="239"/>
      <c r="O985" s="239"/>
    </row>
    <row r="986" ht="12.75" customHeight="1">
      <c r="A986" s="239"/>
      <c r="B986" s="239"/>
      <c r="C986" s="239"/>
      <c r="D986" s="239"/>
      <c r="E986" s="239"/>
      <c r="F986" s="239"/>
      <c r="G986" s="239"/>
      <c r="H986" s="239"/>
      <c r="I986" s="239"/>
      <c r="J986" s="239"/>
      <c r="K986" s="239"/>
      <c r="L986" s="239"/>
      <c r="M986" s="239"/>
      <c r="N986" s="239"/>
      <c r="O986" s="239"/>
    </row>
    <row r="987" ht="12.75" customHeight="1">
      <c r="A987" s="239"/>
      <c r="B987" s="239"/>
      <c r="C987" s="239"/>
      <c r="D987" s="239"/>
      <c r="E987" s="239"/>
      <c r="F987" s="239"/>
      <c r="G987" s="239"/>
      <c r="H987" s="239"/>
      <c r="I987" s="239"/>
      <c r="J987" s="239"/>
      <c r="K987" s="239"/>
      <c r="L987" s="239"/>
      <c r="M987" s="239"/>
      <c r="N987" s="239"/>
      <c r="O987" s="239"/>
    </row>
    <row r="988" ht="12.75" customHeight="1">
      <c r="A988" s="239"/>
      <c r="B988" s="239"/>
      <c r="C988" s="239"/>
      <c r="D988" s="239"/>
      <c r="E988" s="239"/>
      <c r="F988" s="239"/>
      <c r="G988" s="239"/>
      <c r="H988" s="239"/>
      <c r="I988" s="239"/>
      <c r="J988" s="239"/>
      <c r="K988" s="239"/>
      <c r="L988" s="239"/>
      <c r="M988" s="239"/>
      <c r="N988" s="239"/>
      <c r="O988" s="239"/>
    </row>
    <row r="989" ht="12.75" customHeight="1">
      <c r="A989" s="239"/>
      <c r="B989" s="239"/>
      <c r="C989" s="239"/>
      <c r="D989" s="239"/>
      <c r="E989" s="239"/>
      <c r="F989" s="239"/>
      <c r="G989" s="239"/>
      <c r="H989" s="239"/>
      <c r="I989" s="239"/>
      <c r="J989" s="239"/>
      <c r="K989" s="239"/>
      <c r="L989" s="239"/>
      <c r="M989" s="239"/>
      <c r="N989" s="239"/>
      <c r="O989" s="239"/>
    </row>
    <row r="990" ht="12.75" customHeight="1">
      <c r="A990" s="239"/>
      <c r="B990" s="239"/>
      <c r="C990" s="239"/>
      <c r="D990" s="239"/>
      <c r="E990" s="239"/>
      <c r="F990" s="239"/>
      <c r="G990" s="239"/>
      <c r="H990" s="239"/>
      <c r="I990" s="239"/>
      <c r="J990" s="239"/>
      <c r="K990" s="239"/>
      <c r="L990" s="239"/>
      <c r="M990" s="239"/>
      <c r="N990" s="239"/>
      <c r="O990" s="239"/>
    </row>
  </sheetData>
  <mergeCells count="10">
    <mergeCell ref="A29:B35"/>
    <mergeCell ref="A37:B37"/>
    <mergeCell ref="A38:B44"/>
    <mergeCell ref="A2:B2"/>
    <mergeCell ref="A3:B9"/>
    <mergeCell ref="A11:B11"/>
    <mergeCell ref="A12:B18"/>
    <mergeCell ref="A20:B20"/>
    <mergeCell ref="A21:B26"/>
    <mergeCell ref="A28:B28"/>
  </mergeCells>
  <hyperlinks>
    <hyperlink r:id="rId1" ref="G5"/>
    <hyperlink r:id="rId2" ref="H5"/>
    <hyperlink r:id="rId3" ref="I5"/>
    <hyperlink r:id="rId4" ref="H7"/>
    <hyperlink r:id="rId5" ref="I8"/>
    <hyperlink r:id="rId6" ref="G9"/>
    <hyperlink r:id="rId7" ref="H13"/>
    <hyperlink r:id="rId8" ref="I14"/>
    <hyperlink r:id="rId9" ref="G21"/>
    <hyperlink r:id="rId10" ref="H21"/>
    <hyperlink r:id="rId11" ref="I21"/>
    <hyperlink r:id="rId12" ref="G22"/>
    <hyperlink r:id="rId13" ref="H22"/>
    <hyperlink r:id="rId14" ref="I22"/>
    <hyperlink r:id="rId15" ref="G23"/>
    <hyperlink r:id="rId16" ref="H23"/>
    <hyperlink r:id="rId17" ref="I23"/>
    <hyperlink r:id="rId18" ref="G24"/>
    <hyperlink r:id="rId19" ref="I24"/>
    <hyperlink r:id="rId20" ref="G25"/>
    <hyperlink r:id="rId21" ref="H25"/>
    <hyperlink r:id="rId22" ref="I25"/>
    <hyperlink r:id="rId23" ref="H26"/>
    <hyperlink r:id="rId24" ref="H30"/>
    <hyperlink r:id="rId25" ref="H31"/>
    <hyperlink r:id="rId26" ref="H39"/>
    <hyperlink r:id="rId27" ref="H40"/>
  </hyperlinks>
  <printOptions/>
  <pageMargins bottom="0.787401575" footer="0.0" header="0.0" left="0.511811024" right="0.511811024" top="0.787401575"/>
  <pageSetup orientation="landscape"/>
  <drawing r:id="rId28"/>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0"/>
    <col customWidth="1" min="2" max="3" width="9.13"/>
    <col customWidth="1" min="4" max="4" width="20.88"/>
    <col customWidth="1" min="5" max="5" width="25.0"/>
    <col customWidth="1" min="6" max="6" width="26.25"/>
    <col customWidth="1" min="7" max="7" width="9.13"/>
    <col customWidth="1" min="8" max="8" width="13.75"/>
    <col customWidth="1" min="9" max="10" width="9.13"/>
    <col customWidth="1" min="11" max="26" width="8.63"/>
  </cols>
  <sheetData>
    <row r="1" ht="12.75" customHeight="1">
      <c r="A1" s="273" t="s">
        <v>668</v>
      </c>
      <c r="B1" s="222"/>
      <c r="C1" s="222"/>
      <c r="D1" s="222"/>
      <c r="E1" s="222"/>
      <c r="F1" s="223"/>
      <c r="G1" s="220"/>
      <c r="H1" s="220"/>
      <c r="I1" s="220"/>
      <c r="J1" s="220"/>
      <c r="K1" s="220"/>
      <c r="L1" s="220"/>
      <c r="M1" s="220"/>
      <c r="N1" s="220"/>
      <c r="O1" s="220"/>
      <c r="P1" s="220"/>
      <c r="Q1" s="220"/>
      <c r="R1" s="220"/>
      <c r="S1" s="220"/>
      <c r="T1" s="220"/>
      <c r="U1" s="220"/>
      <c r="V1" s="220"/>
      <c r="W1" s="220"/>
      <c r="X1" s="220"/>
      <c r="Y1" s="220"/>
      <c r="Z1" s="220"/>
    </row>
    <row r="2" ht="12.75" customHeight="1">
      <c r="A2" s="274" t="s">
        <v>669</v>
      </c>
      <c r="B2" s="274" t="s">
        <v>670</v>
      </c>
      <c r="C2" s="274" t="s">
        <v>277</v>
      </c>
      <c r="D2" s="274" t="s">
        <v>671</v>
      </c>
      <c r="E2" s="274" t="s">
        <v>672</v>
      </c>
      <c r="F2" s="274" t="s">
        <v>673</v>
      </c>
      <c r="G2" s="220"/>
      <c r="H2" s="220"/>
      <c r="I2" s="220"/>
      <c r="J2" s="220"/>
      <c r="K2" s="220"/>
      <c r="L2" s="220"/>
      <c r="M2" s="220"/>
      <c r="N2" s="220"/>
      <c r="O2" s="220"/>
      <c r="P2" s="220"/>
      <c r="Q2" s="220"/>
      <c r="R2" s="220"/>
      <c r="S2" s="220"/>
      <c r="T2" s="220"/>
      <c r="U2" s="220"/>
      <c r="V2" s="220"/>
      <c r="W2" s="220"/>
      <c r="X2" s="220"/>
      <c r="Y2" s="220"/>
      <c r="Z2" s="220"/>
    </row>
    <row r="3" ht="12.75" customHeight="1">
      <c r="A3" s="226"/>
      <c r="B3" s="226"/>
      <c r="C3" s="226"/>
      <c r="D3" s="226"/>
      <c r="E3" s="226"/>
      <c r="F3" s="226"/>
      <c r="G3" s="220"/>
      <c r="H3" s="220"/>
      <c r="I3" s="220"/>
      <c r="J3" s="220"/>
      <c r="K3" s="220"/>
      <c r="L3" s="220"/>
      <c r="M3" s="220"/>
      <c r="N3" s="220"/>
      <c r="O3" s="220"/>
      <c r="P3" s="220"/>
      <c r="Q3" s="220"/>
      <c r="R3" s="220"/>
      <c r="S3" s="220"/>
      <c r="T3" s="220"/>
      <c r="U3" s="220"/>
      <c r="V3" s="220"/>
      <c r="W3" s="220"/>
      <c r="X3" s="220"/>
      <c r="Y3" s="220"/>
      <c r="Z3" s="220"/>
    </row>
    <row r="4" ht="12.75" customHeight="1">
      <c r="A4" s="275" t="s">
        <v>674</v>
      </c>
      <c r="B4" s="276" t="s">
        <v>282</v>
      </c>
      <c r="C4" s="276">
        <v>1.0</v>
      </c>
      <c r="D4" s="277">
        <v>1990.0</v>
      </c>
      <c r="E4" s="277">
        <f>D4*C4</f>
        <v>1990</v>
      </c>
      <c r="F4" s="278">
        <f>E4/H5</f>
        <v>165.8333333</v>
      </c>
      <c r="G4" s="220"/>
      <c r="H4" s="279" t="s">
        <v>218</v>
      </c>
      <c r="I4" s="220"/>
      <c r="J4" s="220"/>
      <c r="K4" s="220"/>
      <c r="L4" s="220"/>
      <c r="M4" s="220"/>
      <c r="N4" s="220"/>
      <c r="O4" s="220"/>
      <c r="P4" s="220"/>
      <c r="Q4" s="220"/>
      <c r="R4" s="220"/>
      <c r="S4" s="220"/>
      <c r="T4" s="220"/>
      <c r="U4" s="220"/>
      <c r="V4" s="220"/>
      <c r="W4" s="220"/>
      <c r="X4" s="220"/>
      <c r="Y4" s="220"/>
      <c r="Z4" s="220"/>
    </row>
    <row r="5" ht="12.75" customHeight="1">
      <c r="A5" s="280" t="s">
        <v>675</v>
      </c>
      <c r="B5" s="222"/>
      <c r="C5" s="223"/>
      <c r="D5" s="280" t="s">
        <v>285</v>
      </c>
      <c r="E5" s="223"/>
      <c r="F5" s="281">
        <f>F4/6</f>
        <v>27.63888889</v>
      </c>
      <c r="G5" s="282"/>
      <c r="H5" s="279">
        <v>12.0</v>
      </c>
      <c r="I5" s="283"/>
      <c r="K5" s="220"/>
      <c r="L5" s="220"/>
      <c r="M5" s="220"/>
      <c r="N5" s="220"/>
      <c r="O5" s="220"/>
      <c r="P5" s="220"/>
      <c r="Q5" s="220"/>
      <c r="R5" s="220"/>
      <c r="S5" s="220"/>
      <c r="T5" s="220"/>
      <c r="U5" s="220"/>
      <c r="V5" s="220"/>
      <c r="W5" s="220"/>
      <c r="X5" s="220"/>
      <c r="Y5" s="220"/>
      <c r="Z5" s="220"/>
    </row>
    <row r="6" ht="12.75"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row>
    <row r="7" ht="12.75"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row>
    <row r="8" ht="12.75" customHeight="1">
      <c r="A8" s="220"/>
      <c r="B8" s="220"/>
      <c r="C8" s="220"/>
      <c r="D8" s="220"/>
      <c r="E8" s="220"/>
      <c r="F8" s="220"/>
      <c r="G8" s="220"/>
      <c r="H8" s="220"/>
      <c r="I8" s="220"/>
      <c r="J8" s="220"/>
      <c r="K8" s="220"/>
      <c r="L8" s="220"/>
      <c r="M8" s="220"/>
      <c r="N8" s="220"/>
      <c r="O8" s="220"/>
      <c r="P8" s="220"/>
      <c r="Q8" s="220"/>
      <c r="R8" s="220"/>
      <c r="S8" s="220"/>
      <c r="T8" s="220"/>
      <c r="U8" s="220"/>
      <c r="V8" s="220"/>
      <c r="W8" s="220"/>
      <c r="X8" s="220"/>
      <c r="Y8" s="220"/>
      <c r="Z8" s="220"/>
    </row>
    <row r="9" ht="12.7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220"/>
    </row>
    <row r="10" ht="12.7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row>
    <row r="11" ht="12.75" customHeight="1">
      <c r="A11" s="220"/>
      <c r="B11" s="220"/>
      <c r="C11" s="220"/>
      <c r="D11" s="220"/>
      <c r="E11" s="220"/>
      <c r="F11" s="220"/>
      <c r="G11" s="220"/>
      <c r="H11" s="220"/>
      <c r="I11" s="220"/>
      <c r="J11" s="220"/>
      <c r="K11" s="220"/>
      <c r="L11" s="220"/>
      <c r="M11" s="220"/>
      <c r="N11" s="220"/>
      <c r="O11" s="220"/>
      <c r="P11" s="220"/>
      <c r="Q11" s="220"/>
      <c r="R11" s="220"/>
      <c r="S11" s="220"/>
      <c r="T11" s="220"/>
      <c r="U11" s="220"/>
      <c r="V11" s="220"/>
      <c r="W11" s="220"/>
      <c r="X11" s="220"/>
      <c r="Y11" s="220"/>
      <c r="Z11" s="220"/>
    </row>
    <row r="12" ht="12.75" customHeight="1">
      <c r="A12" s="220"/>
      <c r="B12" s="220"/>
      <c r="C12" s="220"/>
      <c r="D12" s="220"/>
      <c r="E12" s="220"/>
      <c r="F12" s="220"/>
      <c r="G12" s="220"/>
      <c r="H12" s="220"/>
      <c r="I12" s="220"/>
      <c r="J12" s="220"/>
      <c r="K12" s="220"/>
      <c r="L12" s="220"/>
      <c r="M12" s="220"/>
      <c r="N12" s="220"/>
      <c r="O12" s="220"/>
      <c r="P12" s="220"/>
      <c r="Q12" s="220"/>
      <c r="R12" s="220"/>
      <c r="S12" s="220"/>
      <c r="T12" s="220"/>
      <c r="U12" s="220"/>
      <c r="V12" s="220"/>
      <c r="W12" s="220"/>
      <c r="X12" s="220"/>
      <c r="Y12" s="220"/>
      <c r="Z12" s="220"/>
    </row>
    <row r="13" ht="12.75" customHeight="1">
      <c r="A13" s="220"/>
      <c r="B13" s="220"/>
      <c r="C13" s="220"/>
      <c r="D13" s="220"/>
      <c r="E13" s="220"/>
      <c r="F13" s="220"/>
      <c r="G13" s="220"/>
      <c r="H13" s="220"/>
      <c r="I13" s="220"/>
      <c r="J13" s="220"/>
      <c r="K13" s="220"/>
      <c r="L13" s="220"/>
      <c r="M13" s="220"/>
      <c r="N13" s="220"/>
      <c r="O13" s="220"/>
      <c r="P13" s="220"/>
      <c r="Q13" s="220"/>
      <c r="R13" s="220"/>
      <c r="S13" s="220"/>
      <c r="T13" s="220"/>
      <c r="U13" s="220"/>
      <c r="V13" s="220"/>
      <c r="W13" s="220"/>
      <c r="X13" s="220"/>
      <c r="Y13" s="220"/>
      <c r="Z13" s="220"/>
    </row>
    <row r="14" ht="12.75" customHeight="1">
      <c r="A14" s="220"/>
      <c r="B14" s="220"/>
      <c r="C14" s="220"/>
      <c r="D14" s="220"/>
      <c r="E14" s="220"/>
      <c r="F14" s="220"/>
      <c r="G14" s="220"/>
      <c r="H14" s="220"/>
      <c r="I14" s="220"/>
      <c r="J14" s="220"/>
      <c r="K14" s="220"/>
      <c r="L14" s="220"/>
      <c r="M14" s="220"/>
      <c r="N14" s="220"/>
      <c r="O14" s="220"/>
      <c r="P14" s="220"/>
      <c r="Q14" s="220"/>
      <c r="R14" s="220"/>
      <c r="S14" s="220"/>
      <c r="T14" s="220"/>
      <c r="U14" s="220"/>
      <c r="V14" s="220"/>
      <c r="W14" s="220"/>
      <c r="X14" s="220"/>
      <c r="Y14" s="220"/>
      <c r="Z14" s="220"/>
    </row>
    <row r="15" ht="12.75" customHeight="1">
      <c r="A15" s="220"/>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row>
    <row r="16" ht="12.75" customHeight="1">
      <c r="A16" s="220"/>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row>
    <row r="17" ht="12.75" customHeight="1">
      <c r="A17" s="220"/>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row>
    <row r="18" ht="12.75" customHeight="1">
      <c r="A18" s="220"/>
      <c r="B18" s="220"/>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0"/>
    </row>
    <row r="19" ht="12.75" customHeight="1">
      <c r="A19" s="220"/>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row>
    <row r="20" ht="12.75" customHeight="1">
      <c r="A20" s="220"/>
      <c r="B20" s="220"/>
      <c r="C20" s="220"/>
      <c r="D20" s="220"/>
      <c r="E20" s="220"/>
      <c r="F20" s="220"/>
      <c r="G20" s="220"/>
      <c r="H20" s="220"/>
      <c r="I20" s="220"/>
      <c r="J20" s="220"/>
      <c r="K20" s="220"/>
      <c r="L20" s="220"/>
      <c r="M20" s="220"/>
      <c r="N20" s="220"/>
      <c r="O20" s="220"/>
      <c r="P20" s="220"/>
      <c r="Q20" s="220"/>
      <c r="R20" s="220"/>
      <c r="S20" s="220"/>
      <c r="T20" s="220"/>
      <c r="U20" s="220"/>
      <c r="V20" s="220"/>
      <c r="W20" s="220"/>
      <c r="X20" s="220"/>
      <c r="Y20" s="220"/>
      <c r="Z20" s="220"/>
    </row>
    <row r="21" ht="12.75" customHeight="1">
      <c r="A21" s="220"/>
      <c r="B21" s="220"/>
      <c r="C21" s="220"/>
      <c r="D21" s="220"/>
      <c r="E21" s="220"/>
      <c r="F21" s="220"/>
      <c r="G21" s="220"/>
      <c r="H21" s="220"/>
      <c r="I21" s="220"/>
      <c r="J21" s="220"/>
      <c r="K21" s="220"/>
      <c r="L21" s="220"/>
      <c r="M21" s="220"/>
      <c r="N21" s="220"/>
      <c r="O21" s="220"/>
      <c r="P21" s="220"/>
      <c r="Q21" s="220"/>
      <c r="R21" s="220"/>
      <c r="S21" s="220"/>
      <c r="T21" s="220"/>
      <c r="U21" s="220"/>
      <c r="V21" s="220"/>
      <c r="W21" s="220"/>
      <c r="X21" s="220"/>
      <c r="Y21" s="220"/>
      <c r="Z21" s="220"/>
    </row>
    <row r="22" ht="12.75" customHeight="1">
      <c r="A22" s="220"/>
      <c r="B22" s="220"/>
      <c r="C22" s="220"/>
      <c r="D22" s="220"/>
      <c r="E22" s="220"/>
      <c r="F22" s="220"/>
      <c r="G22" s="220"/>
      <c r="H22" s="220"/>
      <c r="I22" s="220"/>
      <c r="J22" s="220"/>
      <c r="K22" s="220"/>
      <c r="L22" s="220"/>
      <c r="M22" s="220"/>
      <c r="N22" s="220"/>
      <c r="O22" s="220"/>
      <c r="P22" s="220"/>
      <c r="Q22" s="220"/>
      <c r="R22" s="220"/>
      <c r="S22" s="220"/>
      <c r="T22" s="220"/>
      <c r="U22" s="220"/>
      <c r="V22" s="220"/>
      <c r="W22" s="220"/>
      <c r="X22" s="220"/>
      <c r="Y22" s="220"/>
      <c r="Z22" s="220"/>
    </row>
    <row r="23" ht="12.75" customHeight="1">
      <c r="A23" s="220"/>
      <c r="B23" s="220"/>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row>
    <row r="24" ht="12.75" customHeight="1">
      <c r="A24" s="220"/>
      <c r="B24" s="2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row>
    <row r="25" ht="12.75" customHeight="1">
      <c r="A25" s="220"/>
      <c r="B25" s="2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row>
    <row r="26" ht="12.75" customHeight="1">
      <c r="A26" s="220"/>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row>
    <row r="27" ht="12.75" customHeight="1">
      <c r="A27" s="220"/>
      <c r="B27" s="2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row>
    <row r="28" ht="12.75" customHeight="1">
      <c r="A28" s="220"/>
      <c r="B28" s="220"/>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row>
    <row r="29" ht="12.75" customHeight="1">
      <c r="A29" s="220"/>
      <c r="B29" s="220"/>
      <c r="C29" s="220"/>
      <c r="D29" s="220"/>
      <c r="E29" s="220"/>
      <c r="F29" s="220"/>
      <c r="G29" s="220"/>
      <c r="H29" s="220"/>
      <c r="I29" s="220"/>
      <c r="J29" s="220"/>
      <c r="K29" s="220"/>
      <c r="L29" s="220"/>
      <c r="M29" s="220"/>
      <c r="N29" s="220"/>
      <c r="O29" s="220"/>
      <c r="P29" s="220"/>
      <c r="Q29" s="220"/>
      <c r="R29" s="220"/>
      <c r="S29" s="220"/>
      <c r="T29" s="220"/>
      <c r="U29" s="220"/>
      <c r="V29" s="220"/>
      <c r="W29" s="220"/>
      <c r="X29" s="220"/>
      <c r="Y29" s="220"/>
      <c r="Z29" s="220"/>
    </row>
    <row r="30" ht="12.75" customHeight="1">
      <c r="A30" s="220"/>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row>
    <row r="31" ht="12.75" customHeight="1">
      <c r="A31" s="220"/>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row>
    <row r="32" ht="12.75" customHeight="1">
      <c r="A32" s="220"/>
      <c r="B32" s="220"/>
      <c r="C32" s="220"/>
      <c r="D32" s="220"/>
      <c r="E32" s="220"/>
      <c r="F32" s="220"/>
      <c r="G32" s="220"/>
      <c r="H32" s="220"/>
      <c r="I32" s="220"/>
      <c r="J32" s="220"/>
      <c r="K32" s="220"/>
      <c r="L32" s="220"/>
      <c r="M32" s="220"/>
      <c r="N32" s="220"/>
      <c r="O32" s="220"/>
      <c r="P32" s="220"/>
      <c r="Q32" s="220"/>
      <c r="R32" s="220"/>
      <c r="S32" s="220"/>
      <c r="T32" s="220"/>
      <c r="U32" s="220"/>
      <c r="V32" s="220"/>
      <c r="W32" s="220"/>
      <c r="X32" s="220"/>
      <c r="Y32" s="220"/>
      <c r="Z32" s="220"/>
    </row>
    <row r="33" ht="12.75" customHeight="1">
      <c r="A33" s="220"/>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row>
    <row r="34" ht="12.75" customHeight="1">
      <c r="A34" s="220"/>
      <c r="B34" s="220"/>
      <c r="C34" s="220"/>
      <c r="D34" s="220"/>
      <c r="E34" s="220"/>
      <c r="F34" s="220"/>
      <c r="G34" s="220"/>
      <c r="H34" s="220"/>
      <c r="I34" s="220"/>
      <c r="J34" s="220"/>
      <c r="K34" s="220"/>
      <c r="L34" s="220"/>
      <c r="M34" s="220"/>
      <c r="N34" s="220"/>
      <c r="O34" s="220"/>
      <c r="P34" s="220"/>
      <c r="Q34" s="220"/>
      <c r="R34" s="220"/>
      <c r="S34" s="220"/>
      <c r="T34" s="220"/>
      <c r="U34" s="220"/>
      <c r="V34" s="220"/>
      <c r="W34" s="220"/>
      <c r="X34" s="220"/>
      <c r="Y34" s="220"/>
      <c r="Z34" s="220"/>
    </row>
    <row r="35" ht="12.75" customHeight="1">
      <c r="A35" s="220"/>
      <c r="B35" s="220"/>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row>
    <row r="36" ht="12.75" customHeight="1">
      <c r="A36" s="220"/>
      <c r="B36" s="220"/>
      <c r="C36" s="220"/>
      <c r="D36" s="220"/>
      <c r="E36" s="220"/>
      <c r="F36" s="220"/>
      <c r="G36" s="220"/>
      <c r="H36" s="220"/>
      <c r="I36" s="220"/>
      <c r="J36" s="220"/>
      <c r="K36" s="220"/>
      <c r="L36" s="220"/>
      <c r="M36" s="220"/>
      <c r="N36" s="220"/>
      <c r="O36" s="220"/>
      <c r="P36" s="220"/>
      <c r="Q36" s="220"/>
      <c r="R36" s="220"/>
      <c r="S36" s="220"/>
      <c r="T36" s="220"/>
      <c r="U36" s="220"/>
      <c r="V36" s="220"/>
      <c r="W36" s="220"/>
      <c r="X36" s="220"/>
      <c r="Y36" s="220"/>
      <c r="Z36" s="220"/>
    </row>
    <row r="37" ht="12.75" customHeight="1">
      <c r="A37" s="220"/>
      <c r="B37" s="220"/>
      <c r="C37" s="220"/>
      <c r="D37" s="220"/>
      <c r="E37" s="220"/>
      <c r="F37" s="220"/>
      <c r="G37" s="220"/>
      <c r="H37" s="220"/>
      <c r="I37" s="220"/>
      <c r="J37" s="220"/>
      <c r="K37" s="220"/>
      <c r="L37" s="220"/>
      <c r="M37" s="220"/>
      <c r="N37" s="220"/>
      <c r="O37" s="220"/>
      <c r="P37" s="220"/>
      <c r="Q37" s="220"/>
      <c r="R37" s="220"/>
      <c r="S37" s="220"/>
      <c r="T37" s="220"/>
      <c r="U37" s="220"/>
      <c r="V37" s="220"/>
      <c r="W37" s="220"/>
      <c r="X37" s="220"/>
      <c r="Y37" s="220"/>
      <c r="Z37" s="220"/>
    </row>
    <row r="38" ht="12.75" customHeight="1">
      <c r="A38" s="220"/>
      <c r="B38" s="220"/>
      <c r="C38" s="220"/>
      <c r="D38" s="220"/>
      <c r="E38" s="220"/>
      <c r="F38" s="220"/>
      <c r="G38" s="220"/>
      <c r="H38" s="220"/>
      <c r="I38" s="220"/>
      <c r="J38" s="220"/>
      <c r="K38" s="220"/>
      <c r="L38" s="220"/>
      <c r="M38" s="220"/>
      <c r="N38" s="220"/>
      <c r="O38" s="220"/>
      <c r="P38" s="220"/>
      <c r="Q38" s="220"/>
      <c r="R38" s="220"/>
      <c r="S38" s="220"/>
      <c r="T38" s="220"/>
      <c r="U38" s="220"/>
      <c r="V38" s="220"/>
      <c r="W38" s="220"/>
      <c r="X38" s="220"/>
      <c r="Y38" s="220"/>
      <c r="Z38" s="220"/>
    </row>
    <row r="39" ht="12.75" customHeight="1">
      <c r="A39" s="220"/>
      <c r="B39" s="220"/>
      <c r="C39" s="220"/>
      <c r="D39" s="220"/>
      <c r="E39" s="220"/>
      <c r="F39" s="220"/>
      <c r="G39" s="220"/>
      <c r="H39" s="220"/>
      <c r="I39" s="220"/>
      <c r="J39" s="220"/>
      <c r="K39" s="220"/>
      <c r="L39" s="220"/>
      <c r="M39" s="220"/>
      <c r="N39" s="220"/>
      <c r="O39" s="220"/>
      <c r="P39" s="220"/>
      <c r="Q39" s="220"/>
      <c r="R39" s="220"/>
      <c r="S39" s="220"/>
      <c r="T39" s="220"/>
      <c r="U39" s="220"/>
      <c r="V39" s="220"/>
      <c r="W39" s="220"/>
      <c r="X39" s="220"/>
      <c r="Y39" s="220"/>
      <c r="Z39" s="220"/>
    </row>
    <row r="40" ht="12.75" customHeight="1">
      <c r="A40" s="220"/>
      <c r="B40" s="220"/>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row>
    <row r="41" ht="12.75" customHeight="1">
      <c r="A41" s="220"/>
      <c r="B41" s="220"/>
      <c r="C41" s="220"/>
      <c r="D41" s="220"/>
      <c r="E41" s="220"/>
      <c r="F41" s="220"/>
      <c r="G41" s="220"/>
      <c r="H41" s="220"/>
      <c r="I41" s="220"/>
      <c r="J41" s="220"/>
      <c r="K41" s="220"/>
      <c r="L41" s="220"/>
      <c r="M41" s="220"/>
      <c r="N41" s="220"/>
      <c r="O41" s="220"/>
      <c r="P41" s="220"/>
      <c r="Q41" s="220"/>
      <c r="R41" s="220"/>
      <c r="S41" s="220"/>
      <c r="T41" s="220"/>
      <c r="U41" s="220"/>
      <c r="V41" s="220"/>
      <c r="W41" s="220"/>
      <c r="X41" s="220"/>
      <c r="Y41" s="220"/>
      <c r="Z41" s="220"/>
    </row>
    <row r="42" ht="12.75" customHeight="1">
      <c r="A42" s="220"/>
      <c r="B42" s="220"/>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row>
    <row r="43" ht="12.75" customHeight="1">
      <c r="A43" s="220"/>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row>
    <row r="44" ht="12.75" customHeight="1">
      <c r="A44" s="220"/>
      <c r="B44" s="220"/>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row>
    <row r="45" ht="12.75" customHeight="1">
      <c r="A45" s="220"/>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row>
    <row r="46" ht="12.75" customHeight="1">
      <c r="A46" s="220"/>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row>
    <row r="47" ht="12.75" customHeight="1">
      <c r="A47" s="220"/>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row>
    <row r="48" ht="12.75" customHeight="1">
      <c r="A48" s="220"/>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row>
    <row r="49" ht="12.75" customHeight="1">
      <c r="A49" s="220"/>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row>
    <row r="50" ht="12.75" customHeight="1">
      <c r="A50" s="220"/>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row>
    <row r="51" ht="12.75" customHeight="1">
      <c r="A51" s="220"/>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row>
    <row r="52" ht="12.75" customHeight="1">
      <c r="A52" s="220"/>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row>
    <row r="53" ht="12.75" customHeight="1">
      <c r="A53" s="220"/>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row>
    <row r="54" ht="12.75" customHeight="1">
      <c r="A54" s="220"/>
      <c r="B54" s="220"/>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row>
    <row r="55" ht="12.75" customHeight="1">
      <c r="A55" s="220"/>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ht="12.75" customHeight="1">
      <c r="A56" s="220"/>
      <c r="B56" s="220"/>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row>
    <row r="57" ht="12.75" customHeight="1">
      <c r="A57" s="220"/>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row>
    <row r="58" ht="12.75" customHeight="1">
      <c r="A58" s="220"/>
      <c r="B58" s="220"/>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ht="12.75" customHeight="1">
      <c r="A59" s="220"/>
      <c r="B59" s="220"/>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ht="12.75" customHeight="1">
      <c r="A60" s="220"/>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ht="12.75" customHeight="1">
      <c r="A61" s="220"/>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row>
    <row r="62" ht="12.75" customHeight="1">
      <c r="A62" s="220"/>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row>
    <row r="63" ht="12.75" customHeight="1">
      <c r="A63" s="220"/>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row>
    <row r="64" ht="12.75" customHeight="1">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row>
    <row r="65" ht="12.75" customHeight="1">
      <c r="A65" s="220"/>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row>
    <row r="66" ht="12.75" customHeight="1">
      <c r="A66" s="220"/>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row>
    <row r="67" ht="12.75" customHeight="1">
      <c r="A67" s="220"/>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ht="12.75" customHeight="1">
      <c r="A68" s="220"/>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row>
    <row r="69" ht="12.75" customHeight="1">
      <c r="A69" s="220"/>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row>
    <row r="70" ht="12.75" customHeight="1">
      <c r="A70" s="220"/>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row>
    <row r="71" ht="12.75" customHeight="1">
      <c r="A71" s="220"/>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row>
    <row r="72" ht="12.75" customHeight="1">
      <c r="A72" s="220"/>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row>
    <row r="73" ht="12.75" customHeight="1">
      <c r="A73" s="220"/>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row>
    <row r="74" ht="12.75" customHeight="1">
      <c r="A74" s="220"/>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row>
    <row r="75" ht="12.75" customHeight="1">
      <c r="A75" s="220"/>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ht="12.75" customHeight="1">
      <c r="A76" s="220"/>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ht="12.75" customHeight="1">
      <c r="A77" s="220"/>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row>
    <row r="78" ht="12.75" customHeight="1">
      <c r="A78" s="220"/>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row>
    <row r="79" ht="12.75" customHeight="1">
      <c r="A79" s="220"/>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row>
    <row r="80" ht="12.75" customHeight="1">
      <c r="A80" s="220"/>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ht="12.75" customHeight="1">
      <c r="A81" s="220"/>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row>
    <row r="82" ht="12.75" customHeight="1">
      <c r="A82" s="220"/>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row>
    <row r="83" ht="12.75" customHeight="1">
      <c r="A83" s="220"/>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row>
    <row r="84" ht="12.75" customHeight="1">
      <c r="A84" s="220"/>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ht="12.75" customHeight="1">
      <c r="A85" s="220"/>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row>
    <row r="86" ht="12.75" customHeight="1">
      <c r="A86" s="220"/>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row>
    <row r="87" ht="12.75" customHeight="1">
      <c r="A87" s="220"/>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row>
    <row r="88" ht="12.75" customHeight="1">
      <c r="A88" s="220"/>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row>
    <row r="89" ht="12.75" customHeight="1">
      <c r="A89" s="220"/>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row>
    <row r="90"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ht="12.75" customHeight="1">
      <c r="A91" s="220"/>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row>
    <row r="92" ht="12.75" customHeight="1">
      <c r="A92" s="220"/>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row>
    <row r="93" ht="12.75" customHeight="1">
      <c r="A93" s="220"/>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row>
    <row r="94" ht="12.75" customHeight="1">
      <c r="A94" s="220"/>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row>
    <row r="95" ht="12.75" customHeight="1">
      <c r="A95" s="220"/>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row>
    <row r="96" ht="12.75" customHeight="1">
      <c r="A96" s="220"/>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row>
    <row r="97" ht="12.75" customHeight="1">
      <c r="A97" s="220"/>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row>
    <row r="98" ht="12.75" customHeight="1">
      <c r="A98" s="220"/>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row>
    <row r="99" ht="12.75" customHeight="1">
      <c r="A99" s="220"/>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row>
    <row r="100" ht="12.75" customHeight="1">
      <c r="A100" s="220"/>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row>
    <row r="101" ht="12.75" customHeight="1">
      <c r="A101" s="220"/>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row>
    <row r="102" ht="12.75" customHeight="1">
      <c r="A102" s="220"/>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ht="12.75" customHeight="1">
      <c r="A103" s="220"/>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ht="12.75" customHeight="1">
      <c r="A104" s="220"/>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ht="12.7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ht="12.7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ht="12.75" customHeight="1">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ht="12.75" customHeight="1">
      <c r="A108" s="220"/>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ht="12.75" customHeight="1">
      <c r="A109" s="220"/>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ht="12.75" customHeight="1">
      <c r="A110" s="220"/>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ht="12.75" customHeight="1">
      <c r="A111" s="220"/>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ht="12.75" customHeight="1">
      <c r="A112" s="220"/>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ht="12.75" customHeight="1">
      <c r="A113" s="220"/>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ht="12.75" customHeight="1">
      <c r="A114" s="220"/>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ht="12.75" customHeight="1">
      <c r="A115" s="220"/>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ht="12.75" customHeight="1">
      <c r="A116" s="220"/>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ht="12.75" customHeight="1">
      <c r="A117" s="220"/>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ht="12.75" customHeight="1">
      <c r="A118" s="220"/>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ht="12.75" customHeight="1">
      <c r="A119" s="220"/>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ht="12.75" customHeigh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ht="12.75" customHeigh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ht="12.75" customHeigh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ht="12.75" customHeigh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ht="12.75" customHeigh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ht="12.75" customHeigh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ht="12.75" customHeigh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ht="12.75" customHeigh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ht="12.75" customHeigh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ht="12.75" customHeigh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ht="12.75" customHeigh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ht="12.75" customHeigh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ht="12.75" customHeigh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ht="12.75" customHeigh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ht="12.75" customHeigh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ht="12.75" customHeigh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ht="12.75" customHeigh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ht="12.75" customHeigh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ht="12.75" customHeigh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ht="12.75" customHeigh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ht="12.75" customHeigh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ht="12.75" customHeigh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ht="12.75" customHeigh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ht="12.75" customHeigh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ht="12.75" customHeigh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ht="12.75" customHeigh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ht="12.75" customHeigh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ht="12.75" customHeigh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ht="12.75" customHeigh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ht="12.75" customHeigh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ht="12.75" customHeigh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ht="12.75" customHeigh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ht="12.75" customHeigh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ht="12.75" customHeigh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ht="12.75" customHeigh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ht="12.75" customHeigh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ht="12.75" customHeigh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ht="12.75" customHeigh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ht="12.75" customHeigh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ht="12.75" customHeight="1">
      <c r="A159" s="220"/>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ht="12.75" customHeight="1">
      <c r="A160" s="220"/>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ht="12.75" customHeight="1">
      <c r="A161" s="220"/>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ht="12.75" customHeight="1">
      <c r="A162" s="220"/>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ht="12.75" customHeight="1">
      <c r="A163" s="220"/>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ht="12.75" customHeight="1">
      <c r="A164" s="220"/>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ht="12.75" customHeight="1">
      <c r="A165" s="220"/>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ht="12.75" customHeight="1">
      <c r="A166" s="220"/>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ht="12.75" customHeight="1">
      <c r="A167" s="220"/>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ht="12.75" customHeight="1">
      <c r="A168" s="220"/>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ht="12.75" customHeight="1">
      <c r="A169" s="220"/>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ht="12.75" customHeight="1">
      <c r="A170" s="220"/>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ht="12.75" customHeight="1">
      <c r="A171" s="220"/>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ht="12.75" customHeight="1">
      <c r="A172" s="220"/>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ht="12.75" customHeight="1">
      <c r="A173" s="220"/>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ht="12.75" customHeight="1">
      <c r="A174" s="220"/>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ht="12.75" customHeight="1">
      <c r="A175" s="220"/>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ht="12.75" customHeight="1">
      <c r="A176" s="220"/>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ht="12.75" customHeight="1">
      <c r="A177" s="220"/>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ht="12.75" customHeight="1">
      <c r="A178" s="220"/>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ht="12.75" customHeight="1">
      <c r="A179" s="220"/>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ht="12.75" customHeight="1">
      <c r="A180" s="220"/>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ht="12.75" customHeight="1">
      <c r="A181" s="220"/>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ht="12.75" customHeight="1">
      <c r="A182" s="220"/>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ht="12.75" customHeight="1">
      <c r="A183" s="220"/>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ht="12.75" customHeight="1">
      <c r="A184" s="220"/>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ht="12.75" customHeight="1">
      <c r="A185" s="220"/>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ht="12.75" customHeight="1">
      <c r="A186" s="220"/>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ht="12.75" customHeight="1">
      <c r="A187" s="220"/>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ht="12.75" customHeight="1">
      <c r="A188" s="220"/>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ht="12.75" customHeight="1">
      <c r="A189" s="220"/>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ht="12.75" customHeight="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ht="12.75" customHeight="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ht="12.75" customHeight="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ht="12.75" customHeight="1">
      <c r="A193" s="220"/>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ht="12.75" customHeight="1">
      <c r="A194" s="220"/>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ht="12.75" customHeight="1">
      <c r="A195" s="220"/>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ht="12.75" customHeight="1">
      <c r="A196" s="220"/>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ht="12.75" customHeight="1">
      <c r="A197" s="220"/>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ht="12.75" customHeight="1">
      <c r="A198" s="220"/>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ht="12.75" customHeight="1">
      <c r="A199" s="220"/>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ht="12.75" customHeight="1">
      <c r="A200" s="220"/>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ht="12.75" customHeight="1">
      <c r="A201" s="220"/>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ht="12.75" customHeight="1">
      <c r="A202" s="220"/>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ht="12.75" customHeight="1">
      <c r="A203" s="220"/>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ht="12.75" customHeight="1">
      <c r="A204" s="220"/>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ht="12.75" customHeight="1">
      <c r="A205" s="220"/>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ht="12.75" customHeight="1">
      <c r="A206" s="220"/>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ht="12.75" customHeight="1">
      <c r="A207" s="220"/>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ht="12.75" customHeight="1">
      <c r="A208" s="220"/>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ht="12.75" customHeight="1">
      <c r="A209" s="220"/>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ht="12.75" customHeight="1">
      <c r="A210" s="220"/>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ht="12.75" customHeight="1">
      <c r="A211" s="220"/>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ht="12.75" customHeight="1">
      <c r="A212" s="220"/>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ht="12.75" customHeight="1">
      <c r="A213" s="220"/>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ht="12.75" customHeight="1">
      <c r="A214" s="220"/>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ht="12.75" customHeight="1">
      <c r="A215" s="220"/>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ht="12.75" customHeight="1">
      <c r="A216" s="220"/>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ht="12.75" customHeight="1">
      <c r="A217" s="220"/>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ht="12.75" customHeight="1">
      <c r="A218" s="220"/>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ht="12.75" customHeight="1">
      <c r="A219" s="220"/>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ht="12.75" customHeight="1">
      <c r="A220" s="220"/>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5:C5"/>
    <mergeCell ref="D5:E5"/>
    <mergeCell ref="I5:J5"/>
    <mergeCell ref="A1:F1"/>
    <mergeCell ref="A2:A3"/>
    <mergeCell ref="B2:B3"/>
    <mergeCell ref="C2:C3"/>
    <mergeCell ref="D2:D3"/>
    <mergeCell ref="E2:E3"/>
    <mergeCell ref="F2:F3"/>
  </mergeCells>
  <printOptions/>
  <pageMargins bottom="1.2886458333333333" footer="0.0" header="0.0" left="0.511811024" right="0.511811024" top="1.5111458333333334"/>
  <pageSetup paperSize="9" scale="89" orientation="portrait"/>
  <headerFooter>
    <oddFooter>&amp;LCNPJ: 08.247.960/0001-62 Fone: (61) 3363-7575 – (61) 3052-2579 comercial@realdp.com.br &amp;RCF/DF: 07.478.593/001-20 SIBS QD. 01 – CONJ B – LOTE 16 CEP: 71.736-102 NÚCLEO BANDEIRANTE – BRASÍLIA - DF</oddFooter>
  </headerFooter>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6.0"/>
    <col customWidth="1" min="2" max="2" width="67.13"/>
    <col customWidth="1" min="3" max="3" width="15.13"/>
    <col customWidth="1" min="4" max="4" width="8.13"/>
    <col customWidth="1" min="5" max="5" width="12.13"/>
    <col customWidth="1" min="6" max="6" width="11.88"/>
    <col customWidth="1" min="7" max="7" width="14.88"/>
    <col customWidth="1" min="8" max="8" width="16.13"/>
    <col customWidth="1" min="9" max="9" width="16.0"/>
    <col customWidth="1" min="10" max="26" width="8.63"/>
  </cols>
  <sheetData>
    <row r="1" ht="12.75" customHeight="1">
      <c r="A1" s="284" t="s">
        <v>676</v>
      </c>
      <c r="B1" s="222"/>
      <c r="C1" s="222"/>
      <c r="D1" s="222"/>
      <c r="E1" s="222"/>
      <c r="F1" s="222"/>
      <c r="G1" s="222"/>
      <c r="H1" s="222"/>
      <c r="I1" s="223"/>
      <c r="J1" s="32"/>
      <c r="K1" s="32"/>
      <c r="L1" s="32"/>
      <c r="M1" s="32"/>
      <c r="N1" s="32"/>
      <c r="O1" s="32"/>
      <c r="P1" s="32"/>
      <c r="Q1" s="32"/>
      <c r="R1" s="32"/>
      <c r="S1" s="32"/>
      <c r="T1" s="32"/>
      <c r="U1" s="32"/>
      <c r="V1" s="32"/>
      <c r="W1" s="32"/>
      <c r="X1" s="32"/>
      <c r="Y1" s="32"/>
      <c r="Z1" s="32"/>
    </row>
    <row r="2" ht="56.25" customHeight="1">
      <c r="A2" s="285" t="s">
        <v>677</v>
      </c>
      <c r="B2" s="286" t="s">
        <v>678</v>
      </c>
      <c r="C2" s="287" t="s">
        <v>679</v>
      </c>
      <c r="D2" s="287" t="s">
        <v>680</v>
      </c>
      <c r="E2" s="287" t="s">
        <v>681</v>
      </c>
      <c r="F2" s="288" t="s">
        <v>682</v>
      </c>
      <c r="G2" s="287" t="s">
        <v>683</v>
      </c>
      <c r="H2" s="287" t="s">
        <v>684</v>
      </c>
      <c r="I2" s="287" t="s">
        <v>685</v>
      </c>
      <c r="J2" s="32"/>
      <c r="K2" s="32"/>
      <c r="L2" s="32"/>
      <c r="M2" s="32"/>
      <c r="N2" s="32"/>
      <c r="O2" s="32"/>
      <c r="P2" s="32"/>
      <c r="Q2" s="32"/>
      <c r="R2" s="32"/>
      <c r="S2" s="32"/>
      <c r="T2" s="32"/>
      <c r="U2" s="32"/>
      <c r="V2" s="32"/>
      <c r="W2" s="32"/>
      <c r="X2" s="32"/>
      <c r="Y2" s="32"/>
      <c r="Z2" s="32"/>
    </row>
    <row r="3" ht="12.75" customHeight="1">
      <c r="A3" s="289"/>
      <c r="B3" s="289"/>
      <c r="C3" s="289"/>
      <c r="D3" s="226"/>
      <c r="E3" s="226"/>
      <c r="F3" s="290">
        <f>E79</f>
        <v>0.2372011662</v>
      </c>
      <c r="G3" s="226"/>
      <c r="H3" s="226"/>
      <c r="I3" s="289"/>
      <c r="J3" s="32"/>
      <c r="K3" s="32"/>
      <c r="L3" s="32"/>
      <c r="M3" s="32"/>
      <c r="N3" s="32"/>
      <c r="O3" s="32"/>
      <c r="P3" s="32"/>
      <c r="Q3" s="32"/>
      <c r="R3" s="32"/>
      <c r="S3" s="32"/>
      <c r="T3" s="32"/>
      <c r="U3" s="32"/>
      <c r="V3" s="32"/>
      <c r="W3" s="32"/>
      <c r="X3" s="32"/>
      <c r="Y3" s="32"/>
      <c r="Z3" s="32"/>
    </row>
    <row r="4" ht="12.75" customHeight="1">
      <c r="A4" s="226"/>
      <c r="B4" s="226"/>
      <c r="C4" s="226"/>
      <c r="D4" s="291" t="s">
        <v>31</v>
      </c>
      <c r="E4" s="291" t="s">
        <v>33</v>
      </c>
      <c r="F4" s="291" t="s">
        <v>36</v>
      </c>
      <c r="G4" s="291" t="s">
        <v>686</v>
      </c>
      <c r="H4" s="291" t="s">
        <v>687</v>
      </c>
      <c r="I4" s="226"/>
      <c r="J4" s="32"/>
      <c r="K4" s="32"/>
      <c r="L4" s="32"/>
      <c r="M4" s="32"/>
      <c r="N4" s="32"/>
      <c r="O4" s="32"/>
      <c r="P4" s="32"/>
      <c r="Q4" s="32"/>
      <c r="R4" s="32"/>
      <c r="S4" s="32"/>
      <c r="T4" s="32"/>
      <c r="U4" s="32"/>
      <c r="V4" s="32"/>
      <c r="W4" s="32"/>
      <c r="X4" s="32"/>
      <c r="Y4" s="32"/>
      <c r="Z4" s="32"/>
    </row>
    <row r="5" ht="12.75" customHeight="1">
      <c r="A5" s="292">
        <v>1.0</v>
      </c>
      <c r="B5" s="293" t="s">
        <v>688</v>
      </c>
      <c r="C5" s="294" t="s">
        <v>689</v>
      </c>
      <c r="D5" s="295">
        <v>900.0</v>
      </c>
      <c r="E5" s="296">
        <v>14.08</v>
      </c>
      <c r="F5" s="297">
        <f>E5*F3</f>
        <v>3.33979242</v>
      </c>
      <c r="G5" s="298">
        <f t="shared" ref="G5:G9" si="1">E5+F5</f>
        <v>17.41979242</v>
      </c>
      <c r="H5" s="298">
        <f t="shared" ref="H5:H9" si="2">G5*D5</f>
        <v>15677.81318</v>
      </c>
      <c r="I5" s="298">
        <f t="shared" ref="I5:I9" si="3">D5*E5</f>
        <v>12672</v>
      </c>
      <c r="J5" s="32"/>
      <c r="K5" s="32"/>
      <c r="L5" s="32"/>
      <c r="M5" s="32"/>
      <c r="N5" s="32"/>
      <c r="O5" s="32"/>
      <c r="P5" s="32"/>
      <c r="Q5" s="32"/>
      <c r="R5" s="32"/>
      <c r="S5" s="32"/>
      <c r="T5" s="32"/>
      <c r="U5" s="32"/>
      <c r="V5" s="32"/>
      <c r="W5" s="32"/>
      <c r="X5" s="32"/>
      <c r="Y5" s="32"/>
      <c r="Z5" s="32"/>
    </row>
    <row r="6" ht="12.75" customHeight="1">
      <c r="A6" s="292">
        <v>2.0</v>
      </c>
      <c r="B6" s="293" t="s">
        <v>690</v>
      </c>
      <c r="C6" s="294" t="s">
        <v>691</v>
      </c>
      <c r="D6" s="295">
        <v>115.0</v>
      </c>
      <c r="E6" s="296">
        <v>1.88</v>
      </c>
      <c r="F6" s="297">
        <f>E6*F3</f>
        <v>0.4459381924</v>
      </c>
      <c r="G6" s="298">
        <f t="shared" si="1"/>
        <v>2.325938192</v>
      </c>
      <c r="H6" s="298">
        <f t="shared" si="2"/>
        <v>267.4828921</v>
      </c>
      <c r="I6" s="298">
        <f t="shared" si="3"/>
        <v>216.2</v>
      </c>
      <c r="J6" s="32"/>
      <c r="K6" s="32"/>
      <c r="L6" s="32"/>
      <c r="M6" s="32"/>
      <c r="N6" s="32"/>
      <c r="O6" s="32"/>
      <c r="P6" s="32"/>
      <c r="Q6" s="32"/>
      <c r="R6" s="32"/>
      <c r="S6" s="32"/>
      <c r="T6" s="32"/>
      <c r="U6" s="32"/>
      <c r="V6" s="32"/>
      <c r="W6" s="32"/>
      <c r="X6" s="32"/>
      <c r="Y6" s="32"/>
      <c r="Z6" s="32"/>
    </row>
    <row r="7" ht="91.5" customHeight="1">
      <c r="A7" s="292">
        <v>3.0</v>
      </c>
      <c r="B7" s="293" t="s">
        <v>692</v>
      </c>
      <c r="C7" s="294" t="s">
        <v>693</v>
      </c>
      <c r="D7" s="299">
        <v>4000.0</v>
      </c>
      <c r="E7" s="296">
        <v>37.07</v>
      </c>
      <c r="F7" s="297">
        <f>E7*F3</f>
        <v>8.79304723</v>
      </c>
      <c r="G7" s="298">
        <f t="shared" si="1"/>
        <v>45.86304723</v>
      </c>
      <c r="H7" s="298">
        <f t="shared" si="2"/>
        <v>183452.1889</v>
      </c>
      <c r="I7" s="298">
        <f t="shared" si="3"/>
        <v>148280</v>
      </c>
      <c r="J7" s="32"/>
      <c r="K7" s="32"/>
      <c r="L7" s="32"/>
      <c r="M7" s="32"/>
      <c r="N7" s="32"/>
      <c r="O7" s="32"/>
      <c r="P7" s="32"/>
      <c r="Q7" s="32"/>
      <c r="R7" s="32"/>
      <c r="S7" s="32"/>
      <c r="T7" s="32"/>
      <c r="U7" s="32"/>
      <c r="V7" s="32"/>
      <c r="W7" s="32"/>
      <c r="X7" s="32"/>
      <c r="Y7" s="32"/>
      <c r="Z7" s="32"/>
    </row>
    <row r="8" ht="12.75" customHeight="1">
      <c r="A8" s="292">
        <v>4.0</v>
      </c>
      <c r="B8" s="293" t="s">
        <v>694</v>
      </c>
      <c r="C8" s="294" t="s">
        <v>693</v>
      </c>
      <c r="D8" s="295">
        <v>200.0</v>
      </c>
      <c r="E8" s="296">
        <v>15.95</v>
      </c>
      <c r="F8" s="297">
        <f>E8*F3</f>
        <v>3.783358601</v>
      </c>
      <c r="G8" s="298">
        <f t="shared" si="1"/>
        <v>19.7333586</v>
      </c>
      <c r="H8" s="298">
        <f t="shared" si="2"/>
        <v>3946.67172</v>
      </c>
      <c r="I8" s="298">
        <f t="shared" si="3"/>
        <v>3190</v>
      </c>
      <c r="J8" s="32"/>
      <c r="K8" s="32"/>
      <c r="L8" s="32"/>
      <c r="M8" s="32"/>
      <c r="N8" s="32"/>
      <c r="O8" s="32"/>
      <c r="P8" s="32"/>
      <c r="Q8" s="32"/>
      <c r="R8" s="32"/>
      <c r="S8" s="32"/>
      <c r="T8" s="32"/>
      <c r="U8" s="32"/>
      <c r="V8" s="32"/>
      <c r="W8" s="32"/>
      <c r="X8" s="32"/>
      <c r="Y8" s="32"/>
      <c r="Z8" s="32"/>
    </row>
    <row r="9" ht="12.75" customHeight="1">
      <c r="A9" s="292">
        <v>5.0</v>
      </c>
      <c r="B9" s="293" t="s">
        <v>695</v>
      </c>
      <c r="C9" s="300" t="s">
        <v>696</v>
      </c>
      <c r="D9" s="299">
        <v>6000.0</v>
      </c>
      <c r="E9" s="296">
        <v>4.75</v>
      </c>
      <c r="F9" s="297">
        <f>E9*F3</f>
        <v>1.126705539</v>
      </c>
      <c r="G9" s="298">
        <f t="shared" si="1"/>
        <v>5.876705539</v>
      </c>
      <c r="H9" s="298">
        <f t="shared" si="2"/>
        <v>35260.23324</v>
      </c>
      <c r="I9" s="298">
        <f t="shared" si="3"/>
        <v>28500</v>
      </c>
      <c r="J9" s="32"/>
      <c r="K9" s="32"/>
      <c r="L9" s="32"/>
      <c r="M9" s="32"/>
      <c r="N9" s="32"/>
      <c r="O9" s="32"/>
      <c r="P9" s="32"/>
      <c r="Q9" s="32"/>
      <c r="R9" s="32"/>
      <c r="S9" s="32"/>
      <c r="T9" s="32"/>
      <c r="U9" s="32"/>
      <c r="V9" s="32"/>
      <c r="W9" s="32"/>
      <c r="X9" s="32"/>
      <c r="Y9" s="32"/>
      <c r="Z9" s="32"/>
    </row>
    <row r="10" ht="12.75" customHeight="1">
      <c r="A10" s="193" t="s">
        <v>697</v>
      </c>
      <c r="B10" s="14"/>
      <c r="C10" s="14"/>
      <c r="D10" s="14"/>
      <c r="E10" s="14"/>
      <c r="F10" s="14"/>
      <c r="G10" s="15"/>
      <c r="H10" s="301">
        <f t="shared" ref="H10:I10" si="4">SUM(H5:H9)</f>
        <v>238604.3899</v>
      </c>
      <c r="I10" s="302">
        <f t="shared" si="4"/>
        <v>192858.2</v>
      </c>
      <c r="J10" s="32"/>
      <c r="K10" s="32"/>
      <c r="L10" s="32"/>
      <c r="M10" s="32"/>
      <c r="N10" s="32"/>
      <c r="O10" s="32"/>
      <c r="P10" s="32"/>
      <c r="Q10" s="32"/>
      <c r="R10" s="32"/>
      <c r="S10" s="32"/>
      <c r="T10" s="32"/>
      <c r="U10" s="32"/>
      <c r="V10" s="32"/>
      <c r="W10" s="32"/>
      <c r="X10" s="32"/>
      <c r="Y10" s="32"/>
      <c r="Z10" s="32"/>
    </row>
    <row r="11" ht="12.75" customHeight="1">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row>
    <row r="12" ht="12.75" customHeight="1">
      <c r="A12" s="285" t="s">
        <v>677</v>
      </c>
      <c r="B12" s="286" t="s">
        <v>698</v>
      </c>
      <c r="C12" s="287" t="s">
        <v>679</v>
      </c>
      <c r="D12" s="287" t="s">
        <v>680</v>
      </c>
      <c r="E12" s="287" t="s">
        <v>681</v>
      </c>
      <c r="F12" s="288" t="s">
        <v>682</v>
      </c>
      <c r="G12" s="287" t="s">
        <v>683</v>
      </c>
      <c r="H12" s="287" t="s">
        <v>684</v>
      </c>
      <c r="I12" s="287" t="s">
        <v>685</v>
      </c>
      <c r="J12" s="32"/>
      <c r="K12" s="32"/>
      <c r="L12" s="32"/>
      <c r="M12" s="32"/>
      <c r="N12" s="32"/>
      <c r="O12" s="32"/>
      <c r="P12" s="32"/>
      <c r="Q12" s="32"/>
      <c r="R12" s="32"/>
      <c r="S12" s="32"/>
      <c r="T12" s="32"/>
      <c r="U12" s="32"/>
      <c r="V12" s="32"/>
      <c r="W12" s="32"/>
      <c r="X12" s="32"/>
      <c r="Y12" s="32"/>
      <c r="Z12" s="32"/>
    </row>
    <row r="13" ht="12.75" customHeight="1">
      <c r="A13" s="289"/>
      <c r="B13" s="289"/>
      <c r="C13" s="289"/>
      <c r="D13" s="226"/>
      <c r="E13" s="226"/>
      <c r="F13" s="290">
        <f>E79</f>
        <v>0.2372011662</v>
      </c>
      <c r="G13" s="226"/>
      <c r="H13" s="226"/>
      <c r="I13" s="289"/>
      <c r="J13" s="32"/>
      <c r="K13" s="32"/>
      <c r="L13" s="32"/>
      <c r="M13" s="32"/>
      <c r="N13" s="32"/>
      <c r="O13" s="32"/>
      <c r="P13" s="32"/>
      <c r="Q13" s="32"/>
      <c r="R13" s="32"/>
      <c r="S13" s="32"/>
      <c r="T13" s="32"/>
      <c r="U13" s="32"/>
      <c r="V13" s="32"/>
      <c r="W13" s="32"/>
      <c r="X13" s="32"/>
      <c r="Y13" s="32"/>
      <c r="Z13" s="32"/>
    </row>
    <row r="14" ht="12.75" customHeight="1">
      <c r="A14" s="226"/>
      <c r="B14" s="226"/>
      <c r="C14" s="226"/>
      <c r="D14" s="291" t="s">
        <v>31</v>
      </c>
      <c r="E14" s="291" t="s">
        <v>33</v>
      </c>
      <c r="F14" s="291" t="s">
        <v>36</v>
      </c>
      <c r="G14" s="291" t="s">
        <v>686</v>
      </c>
      <c r="H14" s="291" t="s">
        <v>687</v>
      </c>
      <c r="I14" s="226"/>
      <c r="J14" s="32"/>
      <c r="K14" s="32"/>
      <c r="L14" s="32"/>
      <c r="M14" s="32"/>
      <c r="N14" s="32"/>
      <c r="O14" s="32"/>
      <c r="P14" s="32"/>
      <c r="Q14" s="32"/>
      <c r="R14" s="32"/>
      <c r="S14" s="32"/>
      <c r="T14" s="32"/>
      <c r="U14" s="32"/>
      <c r="V14" s="32"/>
      <c r="W14" s="32"/>
      <c r="X14" s="32"/>
      <c r="Y14" s="32"/>
      <c r="Z14" s="32"/>
    </row>
    <row r="15" ht="12.75" customHeight="1">
      <c r="A15" s="292">
        <v>6.0</v>
      </c>
      <c r="B15" s="293" t="s">
        <v>699</v>
      </c>
      <c r="C15" s="294" t="s">
        <v>691</v>
      </c>
      <c r="D15" s="295">
        <v>350.0</v>
      </c>
      <c r="E15" s="296">
        <v>2.86</v>
      </c>
      <c r="F15" s="297">
        <f>E15*F13</f>
        <v>0.6783953353</v>
      </c>
      <c r="G15" s="298">
        <f t="shared" ref="G15:G28" si="5">E15+F15</f>
        <v>3.538395335</v>
      </c>
      <c r="H15" s="298">
        <f t="shared" ref="H15:H28" si="6">G15*D15</f>
        <v>1238.438367</v>
      </c>
      <c r="I15" s="298">
        <f t="shared" ref="I15:I28" si="7">D15*E15</f>
        <v>1001</v>
      </c>
      <c r="J15" s="32"/>
      <c r="K15" s="32"/>
      <c r="L15" s="32"/>
      <c r="M15" s="32"/>
      <c r="N15" s="32"/>
      <c r="O15" s="32"/>
      <c r="P15" s="32"/>
      <c r="Q15" s="32"/>
      <c r="R15" s="32"/>
      <c r="S15" s="32"/>
      <c r="T15" s="32"/>
      <c r="U15" s="32"/>
      <c r="V15" s="32"/>
      <c r="W15" s="32"/>
      <c r="X15" s="32"/>
      <c r="Y15" s="32"/>
      <c r="Z15" s="32"/>
    </row>
    <row r="16" ht="12.75" customHeight="1">
      <c r="A16" s="292">
        <f t="shared" ref="A16:A28" si="8">A15+1</f>
        <v>7</v>
      </c>
      <c r="B16" s="293" t="s">
        <v>700</v>
      </c>
      <c r="C16" s="294" t="s">
        <v>691</v>
      </c>
      <c r="D16" s="295">
        <v>1200.0</v>
      </c>
      <c r="E16" s="296">
        <v>1.63</v>
      </c>
      <c r="F16" s="297">
        <f>E16*F13</f>
        <v>0.3866379009</v>
      </c>
      <c r="G16" s="298">
        <f t="shared" si="5"/>
        <v>2.016637901</v>
      </c>
      <c r="H16" s="298">
        <f t="shared" si="6"/>
        <v>2419.965481</v>
      </c>
      <c r="I16" s="298">
        <f t="shared" si="7"/>
        <v>1956</v>
      </c>
      <c r="J16" s="32"/>
      <c r="K16" s="32"/>
      <c r="L16" s="32"/>
      <c r="M16" s="32"/>
      <c r="N16" s="32"/>
      <c r="O16" s="32"/>
      <c r="P16" s="32"/>
      <c r="Q16" s="32"/>
      <c r="R16" s="32"/>
      <c r="S16" s="32"/>
      <c r="T16" s="32"/>
      <c r="U16" s="32"/>
      <c r="V16" s="32"/>
      <c r="W16" s="32"/>
      <c r="X16" s="32"/>
      <c r="Y16" s="32"/>
      <c r="Z16" s="32"/>
    </row>
    <row r="17" ht="12.75" customHeight="1">
      <c r="A17" s="292">
        <f t="shared" si="8"/>
        <v>8</v>
      </c>
      <c r="B17" s="293" t="s">
        <v>701</v>
      </c>
      <c r="C17" s="294" t="s">
        <v>691</v>
      </c>
      <c r="D17" s="299">
        <v>240.0</v>
      </c>
      <c r="E17" s="296">
        <v>2.15</v>
      </c>
      <c r="F17" s="297">
        <f>E17*F13</f>
        <v>0.5099825073</v>
      </c>
      <c r="G17" s="298">
        <f t="shared" si="5"/>
        <v>2.659982507</v>
      </c>
      <c r="H17" s="298">
        <f t="shared" si="6"/>
        <v>638.3958017</v>
      </c>
      <c r="I17" s="298">
        <f t="shared" si="7"/>
        <v>516</v>
      </c>
      <c r="J17" s="32"/>
      <c r="K17" s="32"/>
      <c r="L17" s="32"/>
      <c r="M17" s="32"/>
      <c r="N17" s="32"/>
      <c r="O17" s="32"/>
      <c r="P17" s="32"/>
      <c r="Q17" s="32"/>
      <c r="R17" s="32"/>
      <c r="S17" s="32"/>
      <c r="T17" s="32"/>
      <c r="U17" s="32"/>
      <c r="V17" s="32"/>
      <c r="W17" s="32"/>
      <c r="X17" s="32"/>
      <c r="Y17" s="32"/>
      <c r="Z17" s="32"/>
    </row>
    <row r="18" ht="12.75" customHeight="1">
      <c r="A18" s="292">
        <f t="shared" si="8"/>
        <v>9</v>
      </c>
      <c r="B18" s="293" t="s">
        <v>702</v>
      </c>
      <c r="C18" s="294" t="s">
        <v>691</v>
      </c>
      <c r="D18" s="299">
        <v>1200.0</v>
      </c>
      <c r="E18" s="296">
        <v>0.77</v>
      </c>
      <c r="F18" s="297">
        <f>E18*F13</f>
        <v>0.182644898</v>
      </c>
      <c r="G18" s="298">
        <f t="shared" si="5"/>
        <v>0.952644898</v>
      </c>
      <c r="H18" s="298">
        <f t="shared" si="6"/>
        <v>1143.173878</v>
      </c>
      <c r="I18" s="298">
        <f t="shared" si="7"/>
        <v>924</v>
      </c>
      <c r="J18" s="32"/>
      <c r="K18" s="32"/>
      <c r="L18" s="32"/>
      <c r="M18" s="32"/>
      <c r="N18" s="32"/>
      <c r="O18" s="32"/>
      <c r="P18" s="32"/>
      <c r="Q18" s="32"/>
      <c r="R18" s="32"/>
      <c r="S18" s="32"/>
      <c r="T18" s="32"/>
      <c r="U18" s="32"/>
      <c r="V18" s="32"/>
      <c r="W18" s="32"/>
      <c r="X18" s="32"/>
      <c r="Y18" s="32"/>
      <c r="Z18" s="32"/>
    </row>
    <row r="19" ht="12.75" customHeight="1">
      <c r="A19" s="292">
        <f t="shared" si="8"/>
        <v>10</v>
      </c>
      <c r="B19" s="293" t="s">
        <v>703</v>
      </c>
      <c r="C19" s="294" t="s">
        <v>704</v>
      </c>
      <c r="D19" s="299">
        <v>200.0</v>
      </c>
      <c r="E19" s="296">
        <v>1.46</v>
      </c>
      <c r="F19" s="297">
        <f>E19*F13</f>
        <v>0.3463137026</v>
      </c>
      <c r="G19" s="298">
        <f t="shared" si="5"/>
        <v>1.806313703</v>
      </c>
      <c r="H19" s="298">
        <f t="shared" si="6"/>
        <v>361.2627405</v>
      </c>
      <c r="I19" s="298">
        <f t="shared" si="7"/>
        <v>292</v>
      </c>
      <c r="J19" s="32"/>
      <c r="K19" s="32"/>
      <c r="L19" s="32"/>
      <c r="M19" s="32"/>
      <c r="N19" s="32"/>
      <c r="O19" s="32"/>
      <c r="P19" s="32"/>
      <c r="Q19" s="32"/>
      <c r="R19" s="32"/>
      <c r="S19" s="32"/>
      <c r="T19" s="32"/>
      <c r="U19" s="32"/>
      <c r="V19" s="32"/>
      <c r="W19" s="32"/>
      <c r="X19" s="32"/>
      <c r="Y19" s="32"/>
      <c r="Z19" s="32"/>
    </row>
    <row r="20" ht="12.75" customHeight="1">
      <c r="A20" s="292">
        <f t="shared" si="8"/>
        <v>11</v>
      </c>
      <c r="B20" s="293" t="s">
        <v>705</v>
      </c>
      <c r="C20" s="294" t="s">
        <v>706</v>
      </c>
      <c r="D20" s="299">
        <v>36.0</v>
      </c>
      <c r="E20" s="296">
        <v>30.46</v>
      </c>
      <c r="F20" s="297">
        <f>E20*F13</f>
        <v>7.225147522</v>
      </c>
      <c r="G20" s="298">
        <f t="shared" si="5"/>
        <v>37.68514752</v>
      </c>
      <c r="H20" s="298">
        <f t="shared" si="6"/>
        <v>1356.665311</v>
      </c>
      <c r="I20" s="298">
        <f t="shared" si="7"/>
        <v>1096.56</v>
      </c>
      <c r="J20" s="32"/>
      <c r="K20" s="32"/>
      <c r="L20" s="32"/>
      <c r="M20" s="32"/>
      <c r="N20" s="32"/>
      <c r="O20" s="32"/>
      <c r="P20" s="32"/>
      <c r="Q20" s="32"/>
      <c r="R20" s="32"/>
      <c r="S20" s="32"/>
      <c r="T20" s="32"/>
      <c r="U20" s="32"/>
      <c r="V20" s="32"/>
      <c r="W20" s="32"/>
      <c r="X20" s="32"/>
      <c r="Y20" s="32"/>
      <c r="Z20" s="32"/>
    </row>
    <row r="21" ht="12.75" customHeight="1">
      <c r="A21" s="292">
        <f t="shared" si="8"/>
        <v>12</v>
      </c>
      <c r="B21" s="293" t="s">
        <v>707</v>
      </c>
      <c r="C21" s="294" t="s">
        <v>706</v>
      </c>
      <c r="D21" s="299">
        <v>24.0</v>
      </c>
      <c r="E21" s="296">
        <v>16.8</v>
      </c>
      <c r="F21" s="297">
        <f>E21*F13</f>
        <v>3.984979592</v>
      </c>
      <c r="G21" s="298">
        <f t="shared" si="5"/>
        <v>20.78497959</v>
      </c>
      <c r="H21" s="298">
        <f t="shared" si="6"/>
        <v>498.8395102</v>
      </c>
      <c r="I21" s="298">
        <f t="shared" si="7"/>
        <v>403.2</v>
      </c>
      <c r="J21" s="32"/>
      <c r="K21" s="32"/>
      <c r="L21" s="32"/>
      <c r="M21" s="32"/>
      <c r="N21" s="32"/>
      <c r="O21" s="32"/>
      <c r="P21" s="32"/>
      <c r="Q21" s="32"/>
      <c r="R21" s="32"/>
      <c r="S21" s="32"/>
      <c r="T21" s="32"/>
      <c r="U21" s="32"/>
      <c r="V21" s="32"/>
      <c r="W21" s="32"/>
      <c r="X21" s="32"/>
      <c r="Y21" s="32"/>
      <c r="Z21" s="32"/>
    </row>
    <row r="22" ht="12.75" customHeight="1">
      <c r="A22" s="292">
        <f t="shared" si="8"/>
        <v>13</v>
      </c>
      <c r="B22" s="293" t="s">
        <v>708</v>
      </c>
      <c r="C22" s="294" t="s">
        <v>691</v>
      </c>
      <c r="D22" s="299">
        <v>300.0</v>
      </c>
      <c r="E22" s="296">
        <v>1.35</v>
      </c>
      <c r="F22" s="297">
        <f>E22*F13</f>
        <v>0.3202215743</v>
      </c>
      <c r="G22" s="298">
        <f t="shared" si="5"/>
        <v>1.670221574</v>
      </c>
      <c r="H22" s="298">
        <f t="shared" si="6"/>
        <v>501.0664723</v>
      </c>
      <c r="I22" s="298">
        <f t="shared" si="7"/>
        <v>405</v>
      </c>
      <c r="J22" s="32"/>
      <c r="K22" s="32"/>
      <c r="L22" s="32"/>
      <c r="M22" s="32"/>
      <c r="N22" s="32"/>
      <c r="O22" s="32"/>
      <c r="P22" s="32"/>
      <c r="Q22" s="32"/>
      <c r="R22" s="32"/>
      <c r="S22" s="32"/>
      <c r="T22" s="32"/>
      <c r="U22" s="32"/>
      <c r="V22" s="32"/>
      <c r="W22" s="32"/>
      <c r="X22" s="32"/>
      <c r="Y22" s="32"/>
      <c r="Z22" s="32"/>
    </row>
    <row r="23" ht="12.75" customHeight="1">
      <c r="A23" s="292">
        <f t="shared" si="8"/>
        <v>14</v>
      </c>
      <c r="B23" s="293" t="s">
        <v>709</v>
      </c>
      <c r="C23" s="294" t="s">
        <v>691</v>
      </c>
      <c r="D23" s="299">
        <v>220.0</v>
      </c>
      <c r="E23" s="296">
        <v>1.4</v>
      </c>
      <c r="F23" s="297">
        <f>E23*F13</f>
        <v>0.3320816327</v>
      </c>
      <c r="G23" s="298">
        <f t="shared" si="5"/>
        <v>1.732081633</v>
      </c>
      <c r="H23" s="298">
        <f t="shared" si="6"/>
        <v>381.0579592</v>
      </c>
      <c r="I23" s="298">
        <f t="shared" si="7"/>
        <v>308</v>
      </c>
      <c r="J23" s="32"/>
      <c r="K23" s="32"/>
      <c r="L23" s="32"/>
      <c r="M23" s="32"/>
      <c r="N23" s="32"/>
      <c r="O23" s="32"/>
      <c r="P23" s="32"/>
      <c r="Q23" s="32"/>
      <c r="R23" s="32"/>
      <c r="S23" s="32"/>
      <c r="T23" s="32"/>
      <c r="U23" s="32"/>
      <c r="V23" s="32"/>
      <c r="W23" s="32"/>
      <c r="X23" s="32"/>
      <c r="Y23" s="32"/>
      <c r="Z23" s="32"/>
    </row>
    <row r="24" ht="12.75" customHeight="1">
      <c r="A24" s="292">
        <f t="shared" si="8"/>
        <v>15</v>
      </c>
      <c r="B24" s="293" t="s">
        <v>710</v>
      </c>
      <c r="C24" s="294" t="s">
        <v>691</v>
      </c>
      <c r="D24" s="299">
        <v>25.0</v>
      </c>
      <c r="E24" s="296">
        <v>16.41</v>
      </c>
      <c r="F24" s="297">
        <f>E24*F13</f>
        <v>3.892471137</v>
      </c>
      <c r="G24" s="298">
        <f t="shared" si="5"/>
        <v>20.30247114</v>
      </c>
      <c r="H24" s="298">
        <f t="shared" si="6"/>
        <v>507.5617784</v>
      </c>
      <c r="I24" s="298">
        <f t="shared" si="7"/>
        <v>410.25</v>
      </c>
      <c r="J24" s="32"/>
      <c r="K24" s="32"/>
      <c r="L24" s="32"/>
      <c r="M24" s="32"/>
      <c r="N24" s="32"/>
      <c r="O24" s="32"/>
      <c r="P24" s="32"/>
      <c r="Q24" s="32"/>
      <c r="R24" s="32"/>
      <c r="S24" s="32"/>
      <c r="T24" s="32"/>
      <c r="U24" s="32"/>
      <c r="V24" s="32"/>
      <c r="W24" s="32"/>
      <c r="X24" s="32"/>
      <c r="Y24" s="32"/>
      <c r="Z24" s="32"/>
    </row>
    <row r="25" ht="12.75" customHeight="1">
      <c r="A25" s="292">
        <f t="shared" si="8"/>
        <v>16</v>
      </c>
      <c r="B25" s="293" t="s">
        <v>711</v>
      </c>
      <c r="C25" s="294" t="s">
        <v>691</v>
      </c>
      <c r="D25" s="299">
        <v>30.0</v>
      </c>
      <c r="E25" s="296">
        <v>11.01</v>
      </c>
      <c r="F25" s="297">
        <f>E25*F13</f>
        <v>2.61158484</v>
      </c>
      <c r="G25" s="298">
        <f t="shared" si="5"/>
        <v>13.62158484</v>
      </c>
      <c r="H25" s="298">
        <f t="shared" si="6"/>
        <v>408.6475452</v>
      </c>
      <c r="I25" s="298">
        <f t="shared" si="7"/>
        <v>330.3</v>
      </c>
      <c r="J25" s="32"/>
      <c r="K25" s="32"/>
      <c r="L25" s="32"/>
      <c r="M25" s="32"/>
      <c r="N25" s="32"/>
      <c r="O25" s="32"/>
      <c r="P25" s="32"/>
      <c r="Q25" s="32"/>
      <c r="R25" s="32"/>
      <c r="S25" s="32"/>
      <c r="T25" s="32"/>
      <c r="U25" s="32"/>
      <c r="V25" s="32"/>
      <c r="W25" s="32"/>
      <c r="X25" s="32"/>
      <c r="Y25" s="32"/>
      <c r="Z25" s="32"/>
    </row>
    <row r="26" ht="12.75" customHeight="1">
      <c r="A26" s="292">
        <f t="shared" si="8"/>
        <v>17</v>
      </c>
      <c r="B26" s="293" t="s">
        <v>712</v>
      </c>
      <c r="C26" s="300" t="s">
        <v>713</v>
      </c>
      <c r="D26" s="299">
        <v>4.0</v>
      </c>
      <c r="E26" s="296">
        <v>134.45</v>
      </c>
      <c r="F26" s="297">
        <f>E26*F13</f>
        <v>31.89169679</v>
      </c>
      <c r="G26" s="298">
        <f t="shared" si="5"/>
        <v>166.3416968</v>
      </c>
      <c r="H26" s="298">
        <f t="shared" si="6"/>
        <v>665.3667872</v>
      </c>
      <c r="I26" s="298">
        <f t="shared" si="7"/>
        <v>537.8</v>
      </c>
      <c r="J26" s="32"/>
      <c r="K26" s="32"/>
      <c r="L26" s="32"/>
      <c r="M26" s="32"/>
      <c r="N26" s="32"/>
      <c r="O26" s="32"/>
      <c r="P26" s="32"/>
      <c r="Q26" s="32"/>
      <c r="R26" s="32"/>
      <c r="S26" s="32"/>
      <c r="T26" s="32"/>
      <c r="U26" s="32"/>
      <c r="V26" s="32"/>
      <c r="W26" s="32"/>
      <c r="X26" s="32"/>
      <c r="Y26" s="32"/>
      <c r="Z26" s="32"/>
    </row>
    <row r="27" ht="12.75" customHeight="1">
      <c r="A27" s="292">
        <f t="shared" si="8"/>
        <v>18</v>
      </c>
      <c r="B27" s="293" t="s">
        <v>714</v>
      </c>
      <c r="C27" s="294" t="s">
        <v>704</v>
      </c>
      <c r="D27" s="299">
        <v>350.0</v>
      </c>
      <c r="E27" s="296">
        <v>4.29</v>
      </c>
      <c r="F27" s="297">
        <f>E27*F13</f>
        <v>1.017593003</v>
      </c>
      <c r="G27" s="298">
        <f t="shared" si="5"/>
        <v>5.307593003</v>
      </c>
      <c r="H27" s="298">
        <f t="shared" si="6"/>
        <v>1857.657551</v>
      </c>
      <c r="I27" s="298">
        <f t="shared" si="7"/>
        <v>1501.5</v>
      </c>
      <c r="J27" s="32"/>
      <c r="K27" s="32"/>
      <c r="L27" s="32"/>
      <c r="M27" s="32"/>
      <c r="N27" s="32"/>
      <c r="O27" s="32"/>
      <c r="P27" s="32"/>
      <c r="Q27" s="32"/>
      <c r="R27" s="32"/>
      <c r="S27" s="32"/>
      <c r="T27" s="32"/>
      <c r="U27" s="32"/>
      <c r="V27" s="32"/>
      <c r="W27" s="32"/>
      <c r="X27" s="32"/>
      <c r="Y27" s="32"/>
      <c r="Z27" s="32"/>
    </row>
    <row r="28" ht="12.75" customHeight="1">
      <c r="A28" s="292">
        <f t="shared" si="8"/>
        <v>19</v>
      </c>
      <c r="B28" s="293" t="s">
        <v>715</v>
      </c>
      <c r="C28" s="294" t="s">
        <v>691</v>
      </c>
      <c r="D28" s="299">
        <v>150.0</v>
      </c>
      <c r="E28" s="296">
        <v>6.38</v>
      </c>
      <c r="F28" s="297">
        <f>E28*F13</f>
        <v>1.51334344</v>
      </c>
      <c r="G28" s="298">
        <f t="shared" si="5"/>
        <v>7.89334344</v>
      </c>
      <c r="H28" s="298">
        <f t="shared" si="6"/>
        <v>1184.001516</v>
      </c>
      <c r="I28" s="298">
        <f t="shared" si="7"/>
        <v>957</v>
      </c>
      <c r="J28" s="32"/>
      <c r="K28" s="32"/>
      <c r="L28" s="32"/>
      <c r="M28" s="32"/>
      <c r="N28" s="32"/>
      <c r="O28" s="32"/>
      <c r="P28" s="32"/>
      <c r="Q28" s="32"/>
      <c r="R28" s="32"/>
      <c r="S28" s="32"/>
      <c r="T28" s="32"/>
      <c r="U28" s="32"/>
      <c r="V28" s="32"/>
      <c r="W28" s="32"/>
      <c r="X28" s="32"/>
      <c r="Y28" s="32"/>
      <c r="Z28" s="32"/>
    </row>
    <row r="29" ht="12.75" customHeight="1">
      <c r="A29" s="193" t="s">
        <v>697</v>
      </c>
      <c r="B29" s="14"/>
      <c r="C29" s="14"/>
      <c r="D29" s="14"/>
      <c r="E29" s="14"/>
      <c r="F29" s="14"/>
      <c r="G29" s="15"/>
      <c r="H29" s="301">
        <f t="shared" ref="H29:I29" si="9">SUM(H15:H28)</f>
        <v>13162.1007</v>
      </c>
      <c r="I29" s="302">
        <f t="shared" si="9"/>
        <v>10638.61</v>
      </c>
      <c r="J29" s="32"/>
      <c r="K29" s="32"/>
      <c r="L29" s="32"/>
      <c r="M29" s="32"/>
      <c r="N29" s="32"/>
      <c r="O29" s="32"/>
      <c r="P29" s="32"/>
      <c r="Q29" s="32"/>
      <c r="R29" s="32"/>
      <c r="S29" s="32"/>
      <c r="T29" s="32"/>
      <c r="U29" s="32"/>
      <c r="V29" s="32"/>
      <c r="W29" s="32"/>
      <c r="X29" s="32"/>
      <c r="Y29" s="32"/>
      <c r="Z29" s="32"/>
    </row>
    <row r="30" ht="12.75" customHeight="1">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row>
    <row r="31" ht="12.75" customHeight="1">
      <c r="A31" s="285" t="s">
        <v>677</v>
      </c>
      <c r="B31" s="286" t="s">
        <v>716</v>
      </c>
      <c r="C31" s="287" t="s">
        <v>679</v>
      </c>
      <c r="D31" s="287" t="s">
        <v>680</v>
      </c>
      <c r="E31" s="287" t="s">
        <v>681</v>
      </c>
      <c r="F31" s="288" t="s">
        <v>682</v>
      </c>
      <c r="G31" s="287" t="s">
        <v>683</v>
      </c>
      <c r="H31" s="287" t="s">
        <v>684</v>
      </c>
      <c r="I31" s="287" t="s">
        <v>685</v>
      </c>
      <c r="J31" s="32"/>
      <c r="K31" s="32"/>
      <c r="L31" s="32"/>
      <c r="M31" s="32"/>
      <c r="N31" s="32"/>
      <c r="O31" s="32"/>
      <c r="P31" s="32"/>
      <c r="Q31" s="32"/>
      <c r="R31" s="32"/>
      <c r="S31" s="32"/>
      <c r="T31" s="32"/>
      <c r="U31" s="32"/>
      <c r="V31" s="32"/>
      <c r="W31" s="32"/>
      <c r="X31" s="32"/>
      <c r="Y31" s="32"/>
      <c r="Z31" s="32"/>
    </row>
    <row r="32" ht="12.75" customHeight="1">
      <c r="A32" s="289"/>
      <c r="B32" s="289"/>
      <c r="C32" s="289"/>
      <c r="D32" s="226"/>
      <c r="E32" s="226"/>
      <c r="F32" s="290">
        <f>E79</f>
        <v>0.2372011662</v>
      </c>
      <c r="G32" s="226"/>
      <c r="H32" s="226"/>
      <c r="I32" s="289"/>
      <c r="J32" s="32"/>
      <c r="K32" s="32"/>
      <c r="L32" s="32"/>
      <c r="M32" s="32"/>
      <c r="N32" s="32"/>
      <c r="O32" s="32"/>
      <c r="P32" s="32"/>
      <c r="Q32" s="32"/>
      <c r="R32" s="32"/>
      <c r="S32" s="32"/>
      <c r="T32" s="32"/>
      <c r="U32" s="32"/>
      <c r="V32" s="32"/>
      <c r="W32" s="32"/>
      <c r="X32" s="32"/>
      <c r="Y32" s="32"/>
      <c r="Z32" s="32"/>
    </row>
    <row r="33" ht="12.75" customHeight="1">
      <c r="A33" s="226"/>
      <c r="B33" s="226"/>
      <c r="C33" s="226"/>
      <c r="D33" s="291" t="s">
        <v>31</v>
      </c>
      <c r="E33" s="291" t="s">
        <v>33</v>
      </c>
      <c r="F33" s="291" t="s">
        <v>36</v>
      </c>
      <c r="G33" s="291" t="s">
        <v>686</v>
      </c>
      <c r="H33" s="291" t="s">
        <v>687</v>
      </c>
      <c r="I33" s="226"/>
      <c r="J33" s="32"/>
      <c r="K33" s="32"/>
      <c r="L33" s="32"/>
      <c r="M33" s="32"/>
      <c r="N33" s="32"/>
      <c r="O33" s="32"/>
      <c r="P33" s="32"/>
      <c r="Q33" s="32"/>
      <c r="R33" s="32"/>
      <c r="S33" s="32"/>
      <c r="T33" s="32"/>
      <c r="U33" s="32"/>
      <c r="V33" s="32"/>
      <c r="W33" s="32"/>
      <c r="X33" s="32"/>
      <c r="Y33" s="32"/>
      <c r="Z33" s="32"/>
    </row>
    <row r="34" ht="12.75" customHeight="1">
      <c r="A34" s="292">
        <v>23.0</v>
      </c>
      <c r="B34" s="293" t="s">
        <v>717</v>
      </c>
      <c r="C34" s="294" t="s">
        <v>691</v>
      </c>
      <c r="D34" s="295">
        <v>20.0</v>
      </c>
      <c r="E34" s="296">
        <v>34.27</v>
      </c>
      <c r="F34" s="297">
        <f>E34*F32</f>
        <v>8.128883965</v>
      </c>
      <c r="G34" s="298">
        <f t="shared" ref="G34:G56" si="10">E34+F34</f>
        <v>42.39888397</v>
      </c>
      <c r="H34" s="298">
        <f t="shared" ref="H34:H56" si="11">G34*D34</f>
        <v>847.9776793</v>
      </c>
      <c r="I34" s="298">
        <f t="shared" ref="I34:I56" si="12">D34*E34</f>
        <v>685.4</v>
      </c>
      <c r="J34" s="32"/>
      <c r="K34" s="32"/>
      <c r="L34" s="32"/>
      <c r="M34" s="32"/>
      <c r="N34" s="32"/>
      <c r="O34" s="32"/>
      <c r="P34" s="32"/>
      <c r="Q34" s="32"/>
      <c r="R34" s="32"/>
      <c r="S34" s="32"/>
      <c r="T34" s="32"/>
      <c r="U34" s="32"/>
      <c r="V34" s="32"/>
      <c r="W34" s="32"/>
      <c r="X34" s="32"/>
      <c r="Y34" s="32"/>
      <c r="Z34" s="32"/>
    </row>
    <row r="35" ht="12.75" customHeight="1">
      <c r="A35" s="292">
        <f t="shared" ref="A35:A55" si="13">A34+1</f>
        <v>24</v>
      </c>
      <c r="B35" s="293" t="s">
        <v>718</v>
      </c>
      <c r="C35" s="294" t="s">
        <v>691</v>
      </c>
      <c r="D35" s="295">
        <v>15.0</v>
      </c>
      <c r="E35" s="296">
        <v>20.5</v>
      </c>
      <c r="F35" s="297">
        <f>E35*F32</f>
        <v>4.862623907</v>
      </c>
      <c r="G35" s="298">
        <f t="shared" si="10"/>
        <v>25.36262391</v>
      </c>
      <c r="H35" s="298">
        <f t="shared" si="11"/>
        <v>380.4393586</v>
      </c>
      <c r="I35" s="298">
        <f t="shared" si="12"/>
        <v>307.5</v>
      </c>
      <c r="J35" s="32"/>
      <c r="K35" s="32"/>
      <c r="L35" s="32"/>
      <c r="M35" s="32"/>
      <c r="N35" s="32"/>
      <c r="O35" s="32"/>
      <c r="P35" s="32"/>
      <c r="Q35" s="32"/>
      <c r="R35" s="32"/>
      <c r="S35" s="32"/>
      <c r="T35" s="32"/>
      <c r="U35" s="32"/>
      <c r="V35" s="32"/>
      <c r="W35" s="32"/>
      <c r="X35" s="32"/>
      <c r="Y35" s="32"/>
      <c r="Z35" s="32"/>
    </row>
    <row r="36" ht="12.75" customHeight="1">
      <c r="A36" s="292">
        <f t="shared" si="13"/>
        <v>25</v>
      </c>
      <c r="B36" s="293" t="s">
        <v>719</v>
      </c>
      <c r="C36" s="294" t="s">
        <v>691</v>
      </c>
      <c r="D36" s="299">
        <v>200.0</v>
      </c>
      <c r="E36" s="296">
        <v>3.07</v>
      </c>
      <c r="F36" s="297">
        <f>E36*F32</f>
        <v>0.7282075802</v>
      </c>
      <c r="G36" s="298">
        <f t="shared" si="10"/>
        <v>3.79820758</v>
      </c>
      <c r="H36" s="298">
        <f t="shared" si="11"/>
        <v>759.641516</v>
      </c>
      <c r="I36" s="298">
        <f t="shared" si="12"/>
        <v>614</v>
      </c>
      <c r="J36" s="32"/>
      <c r="K36" s="32"/>
      <c r="L36" s="32"/>
      <c r="M36" s="32"/>
      <c r="N36" s="32"/>
      <c r="O36" s="32"/>
      <c r="P36" s="32"/>
      <c r="Q36" s="32"/>
      <c r="R36" s="32"/>
      <c r="S36" s="32"/>
      <c r="T36" s="32"/>
      <c r="U36" s="32"/>
      <c r="V36" s="32"/>
      <c r="W36" s="32"/>
      <c r="X36" s="32"/>
      <c r="Y36" s="32"/>
      <c r="Z36" s="32"/>
    </row>
    <row r="37" ht="12.75" customHeight="1">
      <c r="A37" s="292">
        <f t="shared" si="13"/>
        <v>26</v>
      </c>
      <c r="B37" s="293" t="s">
        <v>720</v>
      </c>
      <c r="C37" s="294" t="s">
        <v>691</v>
      </c>
      <c r="D37" s="299">
        <v>30.0</v>
      </c>
      <c r="E37" s="296">
        <v>30.61</v>
      </c>
      <c r="F37" s="297">
        <f>E37*F32</f>
        <v>7.260727697</v>
      </c>
      <c r="G37" s="298">
        <f t="shared" si="10"/>
        <v>37.8707277</v>
      </c>
      <c r="H37" s="298">
        <f t="shared" si="11"/>
        <v>1136.121831</v>
      </c>
      <c r="I37" s="298">
        <f t="shared" si="12"/>
        <v>918.3</v>
      </c>
      <c r="J37" s="32"/>
      <c r="K37" s="32"/>
      <c r="L37" s="32"/>
      <c r="M37" s="32"/>
      <c r="N37" s="32"/>
      <c r="O37" s="32"/>
      <c r="P37" s="32"/>
      <c r="Q37" s="32"/>
      <c r="R37" s="32"/>
      <c r="S37" s="32"/>
      <c r="T37" s="32"/>
      <c r="U37" s="32"/>
      <c r="V37" s="32"/>
      <c r="W37" s="32"/>
      <c r="X37" s="32"/>
      <c r="Y37" s="32"/>
      <c r="Z37" s="32"/>
    </row>
    <row r="38" ht="12.75" customHeight="1">
      <c r="A38" s="292">
        <f t="shared" si="13"/>
        <v>27</v>
      </c>
      <c r="B38" s="293" t="s">
        <v>721</v>
      </c>
      <c r="C38" s="294" t="s">
        <v>691</v>
      </c>
      <c r="D38" s="299">
        <v>30.0</v>
      </c>
      <c r="E38" s="296">
        <v>30.61</v>
      </c>
      <c r="F38" s="297">
        <f>E38*F32</f>
        <v>7.260727697</v>
      </c>
      <c r="G38" s="298">
        <f t="shared" si="10"/>
        <v>37.8707277</v>
      </c>
      <c r="H38" s="298">
        <f t="shared" si="11"/>
        <v>1136.121831</v>
      </c>
      <c r="I38" s="298">
        <f t="shared" si="12"/>
        <v>918.3</v>
      </c>
      <c r="J38" s="32"/>
      <c r="K38" s="32"/>
      <c r="L38" s="32"/>
      <c r="M38" s="32"/>
      <c r="N38" s="32"/>
      <c r="O38" s="32"/>
      <c r="P38" s="32"/>
      <c r="Q38" s="32"/>
      <c r="R38" s="32"/>
      <c r="S38" s="32"/>
      <c r="T38" s="32"/>
      <c r="U38" s="32"/>
      <c r="V38" s="32"/>
      <c r="W38" s="32"/>
      <c r="X38" s="32"/>
      <c r="Y38" s="32"/>
      <c r="Z38" s="32"/>
    </row>
    <row r="39" ht="12.75" customHeight="1">
      <c r="A39" s="292">
        <f t="shared" si="13"/>
        <v>28</v>
      </c>
      <c r="B39" s="293" t="s">
        <v>638</v>
      </c>
      <c r="C39" s="294" t="s">
        <v>691</v>
      </c>
      <c r="D39" s="299">
        <v>550.0</v>
      </c>
      <c r="E39" s="296">
        <v>1.16</v>
      </c>
      <c r="F39" s="297">
        <f>E39*F32</f>
        <v>0.2751533528</v>
      </c>
      <c r="G39" s="298">
        <f t="shared" si="10"/>
        <v>1.435153353</v>
      </c>
      <c r="H39" s="298">
        <f t="shared" si="11"/>
        <v>789.334344</v>
      </c>
      <c r="I39" s="298">
        <f t="shared" si="12"/>
        <v>638</v>
      </c>
      <c r="J39" s="32"/>
      <c r="K39" s="32"/>
      <c r="L39" s="32"/>
      <c r="M39" s="32"/>
      <c r="N39" s="32"/>
      <c r="O39" s="32"/>
      <c r="P39" s="32"/>
      <c r="Q39" s="32"/>
      <c r="R39" s="32"/>
      <c r="S39" s="32"/>
      <c r="T39" s="32"/>
      <c r="U39" s="32"/>
      <c r="V39" s="32"/>
      <c r="W39" s="32"/>
      <c r="X39" s="32"/>
      <c r="Y39" s="32"/>
      <c r="Z39" s="32"/>
    </row>
    <row r="40" ht="12.75" customHeight="1">
      <c r="A40" s="292">
        <f t="shared" si="13"/>
        <v>29</v>
      </c>
      <c r="B40" s="293" t="s">
        <v>298</v>
      </c>
      <c r="C40" s="294" t="s">
        <v>691</v>
      </c>
      <c r="D40" s="299">
        <v>450.0</v>
      </c>
      <c r="E40" s="296">
        <v>1.09</v>
      </c>
      <c r="F40" s="297">
        <f>E40*F32</f>
        <v>0.2585492711</v>
      </c>
      <c r="G40" s="298">
        <f t="shared" si="10"/>
        <v>1.348549271</v>
      </c>
      <c r="H40" s="298">
        <f t="shared" si="11"/>
        <v>606.847172</v>
      </c>
      <c r="I40" s="298">
        <f t="shared" si="12"/>
        <v>490.5</v>
      </c>
      <c r="J40" s="32"/>
      <c r="K40" s="32"/>
      <c r="L40" s="32"/>
      <c r="M40" s="32"/>
      <c r="N40" s="32"/>
      <c r="O40" s="32"/>
      <c r="P40" s="32"/>
      <c r="Q40" s="32"/>
      <c r="R40" s="32"/>
      <c r="S40" s="32"/>
      <c r="T40" s="32"/>
      <c r="U40" s="32"/>
      <c r="V40" s="32"/>
      <c r="W40" s="32"/>
      <c r="X40" s="32"/>
      <c r="Y40" s="32"/>
      <c r="Z40" s="32"/>
    </row>
    <row r="41" ht="12.75" customHeight="1">
      <c r="A41" s="292">
        <f t="shared" si="13"/>
        <v>30</v>
      </c>
      <c r="B41" s="293" t="s">
        <v>722</v>
      </c>
      <c r="C41" s="294" t="s">
        <v>691</v>
      </c>
      <c r="D41" s="299">
        <v>25.0</v>
      </c>
      <c r="E41" s="296">
        <v>17.73</v>
      </c>
      <c r="F41" s="297">
        <f>E41*F32</f>
        <v>4.205576676</v>
      </c>
      <c r="G41" s="298">
        <f t="shared" si="10"/>
        <v>21.93557668</v>
      </c>
      <c r="H41" s="298">
        <f t="shared" si="11"/>
        <v>548.3894169</v>
      </c>
      <c r="I41" s="298">
        <f t="shared" si="12"/>
        <v>443.25</v>
      </c>
      <c r="J41" s="32"/>
      <c r="K41" s="32"/>
      <c r="L41" s="32"/>
      <c r="M41" s="32"/>
      <c r="N41" s="32"/>
      <c r="O41" s="32"/>
      <c r="P41" s="32"/>
      <c r="Q41" s="32"/>
      <c r="R41" s="32"/>
      <c r="S41" s="32"/>
      <c r="T41" s="32"/>
      <c r="U41" s="32"/>
      <c r="V41" s="32"/>
      <c r="W41" s="32"/>
      <c r="X41" s="32"/>
      <c r="Y41" s="32"/>
      <c r="Z41" s="32"/>
    </row>
    <row r="42" ht="12.75" customHeight="1">
      <c r="A42" s="292">
        <f t="shared" si="13"/>
        <v>31</v>
      </c>
      <c r="B42" s="293" t="s">
        <v>723</v>
      </c>
      <c r="C42" s="294" t="s">
        <v>691</v>
      </c>
      <c r="D42" s="299">
        <v>5500.0</v>
      </c>
      <c r="E42" s="296">
        <v>1.55</v>
      </c>
      <c r="F42" s="297">
        <f>E42*F32</f>
        <v>0.3676618076</v>
      </c>
      <c r="G42" s="298">
        <f t="shared" si="10"/>
        <v>1.917661808</v>
      </c>
      <c r="H42" s="298">
        <f t="shared" si="11"/>
        <v>10547.13994</v>
      </c>
      <c r="I42" s="298">
        <f t="shared" si="12"/>
        <v>8525</v>
      </c>
      <c r="J42" s="32"/>
      <c r="K42" s="32"/>
      <c r="L42" s="32"/>
      <c r="M42" s="32"/>
      <c r="N42" s="32"/>
      <c r="O42" s="32"/>
      <c r="P42" s="32"/>
      <c r="Q42" s="32"/>
      <c r="R42" s="32"/>
      <c r="S42" s="32"/>
      <c r="T42" s="32"/>
      <c r="U42" s="32"/>
      <c r="V42" s="32"/>
      <c r="W42" s="32"/>
      <c r="X42" s="32"/>
      <c r="Y42" s="32"/>
      <c r="Z42" s="32"/>
    </row>
    <row r="43" ht="12.75" customHeight="1">
      <c r="A43" s="292">
        <f t="shared" si="13"/>
        <v>32</v>
      </c>
      <c r="B43" s="293" t="s">
        <v>724</v>
      </c>
      <c r="C43" s="294" t="s">
        <v>691</v>
      </c>
      <c r="D43" s="299">
        <v>1100.0</v>
      </c>
      <c r="E43" s="296">
        <v>1.01</v>
      </c>
      <c r="F43" s="297">
        <f>E43*F32</f>
        <v>0.2395731778</v>
      </c>
      <c r="G43" s="298">
        <f t="shared" si="10"/>
        <v>1.249573178</v>
      </c>
      <c r="H43" s="298">
        <f t="shared" si="11"/>
        <v>1374.530496</v>
      </c>
      <c r="I43" s="298">
        <f t="shared" si="12"/>
        <v>1111</v>
      </c>
      <c r="J43" s="32"/>
      <c r="K43" s="32"/>
      <c r="L43" s="32"/>
      <c r="M43" s="32"/>
      <c r="N43" s="32"/>
      <c r="O43" s="32"/>
      <c r="P43" s="32"/>
      <c r="Q43" s="32"/>
      <c r="R43" s="32"/>
      <c r="S43" s="32"/>
      <c r="T43" s="32"/>
      <c r="U43" s="32"/>
      <c r="V43" s="32"/>
      <c r="W43" s="32"/>
      <c r="X43" s="32"/>
      <c r="Y43" s="32"/>
      <c r="Z43" s="32"/>
    </row>
    <row r="44" ht="12.75" customHeight="1">
      <c r="A44" s="292">
        <f t="shared" si="13"/>
        <v>33</v>
      </c>
      <c r="B44" s="293" t="s">
        <v>725</v>
      </c>
      <c r="C44" s="294" t="s">
        <v>691</v>
      </c>
      <c r="D44" s="299">
        <v>125.0</v>
      </c>
      <c r="E44" s="296">
        <v>3.76</v>
      </c>
      <c r="F44" s="297">
        <f>E44*F32</f>
        <v>0.8918763848</v>
      </c>
      <c r="G44" s="298">
        <f t="shared" si="10"/>
        <v>4.651876385</v>
      </c>
      <c r="H44" s="298">
        <f t="shared" si="11"/>
        <v>581.4845481</v>
      </c>
      <c r="I44" s="298">
        <f t="shared" si="12"/>
        <v>470</v>
      </c>
      <c r="J44" s="32"/>
      <c r="K44" s="32"/>
      <c r="L44" s="32"/>
      <c r="M44" s="32"/>
      <c r="N44" s="32"/>
      <c r="O44" s="32"/>
      <c r="P44" s="32"/>
      <c r="Q44" s="32"/>
      <c r="R44" s="32"/>
      <c r="S44" s="32"/>
      <c r="T44" s="32"/>
      <c r="U44" s="32"/>
      <c r="V44" s="32"/>
      <c r="W44" s="32"/>
      <c r="X44" s="32"/>
      <c r="Y44" s="32"/>
      <c r="Z44" s="32"/>
    </row>
    <row r="45" ht="12.75" customHeight="1">
      <c r="A45" s="292">
        <f t="shared" si="13"/>
        <v>34</v>
      </c>
      <c r="B45" s="293" t="s">
        <v>726</v>
      </c>
      <c r="C45" s="294" t="s">
        <v>691</v>
      </c>
      <c r="D45" s="299">
        <v>200.0</v>
      </c>
      <c r="E45" s="296">
        <v>0.33</v>
      </c>
      <c r="F45" s="297">
        <f>E45*F32</f>
        <v>0.07827638484</v>
      </c>
      <c r="G45" s="298">
        <f t="shared" si="10"/>
        <v>0.4082763848</v>
      </c>
      <c r="H45" s="298">
        <f t="shared" si="11"/>
        <v>81.65527697</v>
      </c>
      <c r="I45" s="298">
        <f t="shared" si="12"/>
        <v>66</v>
      </c>
      <c r="J45" s="32"/>
      <c r="K45" s="32"/>
      <c r="L45" s="32"/>
      <c r="M45" s="32"/>
      <c r="N45" s="32"/>
      <c r="O45" s="32"/>
      <c r="P45" s="32"/>
      <c r="Q45" s="32"/>
      <c r="R45" s="32"/>
      <c r="S45" s="32"/>
      <c r="T45" s="32"/>
      <c r="U45" s="32"/>
      <c r="V45" s="32"/>
      <c r="W45" s="32"/>
      <c r="X45" s="32"/>
      <c r="Y45" s="32"/>
      <c r="Z45" s="32"/>
    </row>
    <row r="46" ht="12.75" customHeight="1">
      <c r="A46" s="292">
        <f t="shared" si="13"/>
        <v>35</v>
      </c>
      <c r="B46" s="293" t="s">
        <v>727</v>
      </c>
      <c r="C46" s="294" t="s">
        <v>691</v>
      </c>
      <c r="D46" s="299">
        <v>100.0</v>
      </c>
      <c r="E46" s="296">
        <v>0.43</v>
      </c>
      <c r="F46" s="297">
        <f>E46*F32</f>
        <v>0.1019965015</v>
      </c>
      <c r="G46" s="298">
        <f t="shared" si="10"/>
        <v>0.5319965015</v>
      </c>
      <c r="H46" s="298">
        <f t="shared" si="11"/>
        <v>53.19965015</v>
      </c>
      <c r="I46" s="298">
        <f t="shared" si="12"/>
        <v>43</v>
      </c>
      <c r="J46" s="32"/>
      <c r="K46" s="32"/>
      <c r="L46" s="32"/>
      <c r="M46" s="32"/>
      <c r="N46" s="32"/>
      <c r="O46" s="32"/>
      <c r="P46" s="32"/>
      <c r="Q46" s="32"/>
      <c r="R46" s="32"/>
      <c r="S46" s="32"/>
      <c r="T46" s="32"/>
      <c r="U46" s="32"/>
      <c r="V46" s="32"/>
      <c r="W46" s="32"/>
      <c r="X46" s="32"/>
      <c r="Y46" s="32"/>
      <c r="Z46" s="32"/>
    </row>
    <row r="47" ht="12.75" customHeight="1">
      <c r="A47" s="292">
        <f t="shared" si="13"/>
        <v>36</v>
      </c>
      <c r="B47" s="293" t="s">
        <v>728</v>
      </c>
      <c r="C47" s="294" t="s">
        <v>691</v>
      </c>
      <c r="D47" s="299">
        <v>100.0</v>
      </c>
      <c r="E47" s="296">
        <v>40.68</v>
      </c>
      <c r="F47" s="297">
        <f>E47*F32</f>
        <v>9.64934344</v>
      </c>
      <c r="G47" s="298">
        <f t="shared" si="10"/>
        <v>50.32934344</v>
      </c>
      <c r="H47" s="298">
        <f t="shared" si="11"/>
        <v>5032.934344</v>
      </c>
      <c r="I47" s="298">
        <f t="shared" si="12"/>
        <v>4068</v>
      </c>
      <c r="J47" s="32"/>
      <c r="K47" s="32"/>
      <c r="L47" s="32"/>
      <c r="M47" s="32"/>
      <c r="N47" s="32"/>
      <c r="O47" s="32"/>
      <c r="P47" s="32"/>
      <c r="Q47" s="32"/>
      <c r="R47" s="32"/>
      <c r="S47" s="32"/>
      <c r="T47" s="32"/>
      <c r="U47" s="32"/>
      <c r="V47" s="32"/>
      <c r="W47" s="32"/>
      <c r="X47" s="32"/>
      <c r="Y47" s="32"/>
      <c r="Z47" s="32"/>
    </row>
    <row r="48" ht="12.75" customHeight="1">
      <c r="A48" s="292">
        <f t="shared" si="13"/>
        <v>37</v>
      </c>
      <c r="B48" s="293" t="s">
        <v>729</v>
      </c>
      <c r="C48" s="294" t="s">
        <v>691</v>
      </c>
      <c r="D48" s="299">
        <v>80.0</v>
      </c>
      <c r="E48" s="296">
        <v>152.63</v>
      </c>
      <c r="F48" s="297">
        <f>E48*F32</f>
        <v>36.20401399</v>
      </c>
      <c r="G48" s="298">
        <f t="shared" si="10"/>
        <v>188.834014</v>
      </c>
      <c r="H48" s="298">
        <f t="shared" si="11"/>
        <v>15106.72112</v>
      </c>
      <c r="I48" s="298">
        <f t="shared" si="12"/>
        <v>12210.4</v>
      </c>
      <c r="J48" s="32"/>
      <c r="K48" s="32"/>
      <c r="L48" s="32"/>
      <c r="M48" s="32"/>
      <c r="N48" s="32"/>
      <c r="O48" s="32"/>
      <c r="P48" s="32"/>
      <c r="Q48" s="32"/>
      <c r="R48" s="32"/>
      <c r="S48" s="32"/>
      <c r="T48" s="32"/>
      <c r="U48" s="32"/>
      <c r="V48" s="32"/>
      <c r="W48" s="32"/>
      <c r="X48" s="32"/>
      <c r="Y48" s="32"/>
      <c r="Z48" s="32"/>
    </row>
    <row r="49" ht="47.25" customHeight="1">
      <c r="A49" s="292">
        <f t="shared" si="13"/>
        <v>38</v>
      </c>
      <c r="B49" s="293" t="s">
        <v>730</v>
      </c>
      <c r="C49" s="294" t="s">
        <v>691</v>
      </c>
      <c r="D49" s="299">
        <v>40.0</v>
      </c>
      <c r="E49" s="296">
        <v>86.63</v>
      </c>
      <c r="F49" s="297">
        <f>E49*F32</f>
        <v>20.54873703</v>
      </c>
      <c r="G49" s="298">
        <f t="shared" si="10"/>
        <v>107.178737</v>
      </c>
      <c r="H49" s="298">
        <f t="shared" si="11"/>
        <v>4287.149481</v>
      </c>
      <c r="I49" s="298">
        <f t="shared" si="12"/>
        <v>3465.2</v>
      </c>
      <c r="J49" s="32"/>
      <c r="K49" s="32"/>
      <c r="L49" s="32"/>
      <c r="M49" s="32"/>
      <c r="N49" s="32"/>
      <c r="O49" s="32"/>
      <c r="P49" s="32"/>
      <c r="Q49" s="32"/>
      <c r="R49" s="32"/>
      <c r="S49" s="32"/>
      <c r="T49" s="32"/>
      <c r="U49" s="32"/>
      <c r="V49" s="32"/>
      <c r="W49" s="32"/>
      <c r="X49" s="32"/>
      <c r="Y49" s="32"/>
      <c r="Z49" s="32"/>
    </row>
    <row r="50" ht="12.75" customHeight="1">
      <c r="A50" s="292">
        <f t="shared" si="13"/>
        <v>39</v>
      </c>
      <c r="B50" s="293" t="s">
        <v>731</v>
      </c>
      <c r="C50" s="294" t="s">
        <v>691</v>
      </c>
      <c r="D50" s="299">
        <v>70.0</v>
      </c>
      <c r="E50" s="296">
        <v>46.14</v>
      </c>
      <c r="F50" s="297">
        <f>E50*F32</f>
        <v>10.94446181</v>
      </c>
      <c r="G50" s="298">
        <f t="shared" si="10"/>
        <v>57.08446181</v>
      </c>
      <c r="H50" s="298">
        <f t="shared" si="11"/>
        <v>3995.912327</v>
      </c>
      <c r="I50" s="298">
        <f t="shared" si="12"/>
        <v>3229.8</v>
      </c>
      <c r="J50" s="32"/>
      <c r="K50" s="32"/>
      <c r="L50" s="32"/>
      <c r="M50" s="32"/>
      <c r="N50" s="32"/>
      <c r="O50" s="32"/>
      <c r="P50" s="32"/>
      <c r="Q50" s="32"/>
      <c r="R50" s="32"/>
      <c r="S50" s="32"/>
      <c r="T50" s="32"/>
      <c r="U50" s="32"/>
      <c r="V50" s="32"/>
      <c r="W50" s="32"/>
      <c r="X50" s="32"/>
      <c r="Y50" s="32"/>
      <c r="Z50" s="32"/>
    </row>
    <row r="51" ht="12.75" customHeight="1">
      <c r="A51" s="292">
        <f t="shared" si="13"/>
        <v>40</v>
      </c>
      <c r="B51" s="293" t="s">
        <v>732</v>
      </c>
      <c r="C51" s="294" t="s">
        <v>691</v>
      </c>
      <c r="D51" s="299">
        <v>30.0</v>
      </c>
      <c r="E51" s="296">
        <v>21.16</v>
      </c>
      <c r="F51" s="297">
        <f>E51*F32</f>
        <v>5.019176676</v>
      </c>
      <c r="G51" s="298">
        <f t="shared" si="10"/>
        <v>26.17917668</v>
      </c>
      <c r="H51" s="298">
        <f t="shared" si="11"/>
        <v>785.3753003</v>
      </c>
      <c r="I51" s="298">
        <f t="shared" si="12"/>
        <v>634.8</v>
      </c>
      <c r="J51" s="32"/>
      <c r="K51" s="32"/>
      <c r="L51" s="32"/>
      <c r="M51" s="32"/>
      <c r="N51" s="32"/>
      <c r="O51" s="32"/>
      <c r="P51" s="32"/>
      <c r="Q51" s="32"/>
      <c r="R51" s="32"/>
      <c r="S51" s="32"/>
      <c r="T51" s="32"/>
      <c r="U51" s="32"/>
      <c r="V51" s="32"/>
      <c r="W51" s="32"/>
      <c r="X51" s="32"/>
      <c r="Y51" s="32"/>
      <c r="Z51" s="32"/>
    </row>
    <row r="52" ht="12.75" customHeight="1">
      <c r="A52" s="292">
        <f t="shared" si="13"/>
        <v>41</v>
      </c>
      <c r="B52" s="293" t="s">
        <v>733</v>
      </c>
      <c r="C52" s="294" t="s">
        <v>691</v>
      </c>
      <c r="D52" s="299">
        <v>20.0</v>
      </c>
      <c r="E52" s="296">
        <v>49.83</v>
      </c>
      <c r="F52" s="297">
        <f>E52*F32</f>
        <v>11.81973411</v>
      </c>
      <c r="G52" s="298">
        <f t="shared" si="10"/>
        <v>61.64973411</v>
      </c>
      <c r="H52" s="298">
        <f t="shared" si="11"/>
        <v>1232.994682</v>
      </c>
      <c r="I52" s="298">
        <f t="shared" si="12"/>
        <v>996.6</v>
      </c>
      <c r="J52" s="32"/>
      <c r="K52" s="32"/>
      <c r="L52" s="32"/>
      <c r="M52" s="32"/>
      <c r="N52" s="32"/>
      <c r="O52" s="32"/>
      <c r="P52" s="32"/>
      <c r="Q52" s="32"/>
      <c r="R52" s="32"/>
      <c r="S52" s="32"/>
      <c r="T52" s="32"/>
      <c r="U52" s="32"/>
      <c r="V52" s="32"/>
      <c r="W52" s="32"/>
      <c r="X52" s="32"/>
      <c r="Y52" s="32"/>
      <c r="Z52" s="32"/>
    </row>
    <row r="53" ht="12.75" customHeight="1">
      <c r="A53" s="292">
        <f t="shared" si="13"/>
        <v>42</v>
      </c>
      <c r="B53" s="293" t="s">
        <v>734</v>
      </c>
      <c r="C53" s="294" t="s">
        <v>691</v>
      </c>
      <c r="D53" s="299">
        <v>20.0</v>
      </c>
      <c r="E53" s="296">
        <v>16.42</v>
      </c>
      <c r="F53" s="297">
        <f>E53*F32</f>
        <v>3.894843149</v>
      </c>
      <c r="G53" s="298">
        <f t="shared" si="10"/>
        <v>20.31484315</v>
      </c>
      <c r="H53" s="298">
        <f t="shared" si="11"/>
        <v>406.296863</v>
      </c>
      <c r="I53" s="298">
        <f t="shared" si="12"/>
        <v>328.4</v>
      </c>
      <c r="J53" s="32"/>
      <c r="K53" s="32"/>
      <c r="L53" s="32"/>
      <c r="M53" s="32"/>
      <c r="N53" s="32"/>
      <c r="O53" s="32"/>
      <c r="P53" s="32"/>
      <c r="Q53" s="32"/>
      <c r="R53" s="32"/>
      <c r="S53" s="32"/>
      <c r="T53" s="32"/>
      <c r="U53" s="32"/>
      <c r="V53" s="32"/>
      <c r="W53" s="32"/>
      <c r="X53" s="32"/>
      <c r="Y53" s="32"/>
      <c r="Z53" s="32"/>
    </row>
    <row r="54" ht="12.75" customHeight="1">
      <c r="A54" s="292">
        <f t="shared" si="13"/>
        <v>43</v>
      </c>
      <c r="B54" s="293" t="s">
        <v>735</v>
      </c>
      <c r="C54" s="294" t="s">
        <v>691</v>
      </c>
      <c r="D54" s="299">
        <v>300.0</v>
      </c>
      <c r="E54" s="296">
        <v>3.99</v>
      </c>
      <c r="F54" s="297">
        <f>E54*F32</f>
        <v>0.9464326531</v>
      </c>
      <c r="G54" s="298">
        <f t="shared" si="10"/>
        <v>4.936432653</v>
      </c>
      <c r="H54" s="298">
        <f t="shared" si="11"/>
        <v>1480.929796</v>
      </c>
      <c r="I54" s="298">
        <f t="shared" si="12"/>
        <v>1197</v>
      </c>
      <c r="J54" s="32"/>
      <c r="K54" s="32"/>
      <c r="L54" s="32"/>
      <c r="M54" s="32"/>
      <c r="N54" s="32"/>
      <c r="O54" s="32"/>
      <c r="P54" s="32"/>
      <c r="Q54" s="32"/>
      <c r="R54" s="32"/>
      <c r="S54" s="32"/>
      <c r="T54" s="32"/>
      <c r="U54" s="32"/>
      <c r="V54" s="32"/>
      <c r="W54" s="32"/>
      <c r="X54" s="32"/>
      <c r="Y54" s="32"/>
      <c r="Z54" s="32"/>
    </row>
    <row r="55" ht="12.75" customHeight="1">
      <c r="A55" s="292">
        <f t="shared" si="13"/>
        <v>44</v>
      </c>
      <c r="B55" s="293" t="s">
        <v>736</v>
      </c>
      <c r="C55" s="294" t="s">
        <v>691</v>
      </c>
      <c r="D55" s="299">
        <v>600.0</v>
      </c>
      <c r="E55" s="296">
        <v>8.4</v>
      </c>
      <c r="F55" s="297">
        <f>E55*F32</f>
        <v>1.992489796</v>
      </c>
      <c r="G55" s="298">
        <f t="shared" si="10"/>
        <v>10.3924898</v>
      </c>
      <c r="H55" s="298">
        <f t="shared" si="11"/>
        <v>6235.493878</v>
      </c>
      <c r="I55" s="298">
        <f t="shared" si="12"/>
        <v>5040</v>
      </c>
      <c r="J55" s="32"/>
      <c r="K55" s="32"/>
      <c r="L55" s="32"/>
      <c r="M55" s="32"/>
      <c r="N55" s="32"/>
      <c r="O55" s="32"/>
      <c r="P55" s="32"/>
      <c r="Q55" s="32"/>
      <c r="R55" s="32"/>
      <c r="S55" s="32"/>
      <c r="T55" s="32"/>
      <c r="U55" s="32"/>
      <c r="V55" s="32"/>
      <c r="W55" s="32"/>
      <c r="X55" s="32"/>
      <c r="Y55" s="32"/>
      <c r="Z55" s="32"/>
    </row>
    <row r="56" ht="12.75" customHeight="1">
      <c r="A56" s="303">
        <v>45.0</v>
      </c>
      <c r="B56" s="304" t="s">
        <v>737</v>
      </c>
      <c r="C56" s="305" t="s">
        <v>691</v>
      </c>
      <c r="D56" s="306">
        <v>500.0</v>
      </c>
      <c r="E56" s="307">
        <v>7.4</v>
      </c>
      <c r="F56" s="297">
        <f>E56*F32</f>
        <v>1.75528863</v>
      </c>
      <c r="G56" s="298">
        <f t="shared" si="10"/>
        <v>9.15528863</v>
      </c>
      <c r="H56" s="298">
        <f t="shared" si="11"/>
        <v>4577.644315</v>
      </c>
      <c r="I56" s="298">
        <f t="shared" si="12"/>
        <v>3700</v>
      </c>
      <c r="J56" s="32"/>
      <c r="K56" s="32"/>
      <c r="L56" s="32"/>
      <c r="M56" s="32"/>
      <c r="N56" s="32"/>
      <c r="O56" s="32"/>
      <c r="P56" s="32"/>
      <c r="Q56" s="32"/>
      <c r="R56" s="32"/>
      <c r="S56" s="32"/>
      <c r="T56" s="32"/>
      <c r="U56" s="32"/>
      <c r="V56" s="32"/>
      <c r="W56" s="32"/>
      <c r="X56" s="32"/>
      <c r="Y56" s="32"/>
      <c r="Z56" s="32"/>
    </row>
    <row r="57" ht="12.75" customHeight="1">
      <c r="A57" s="193" t="s">
        <v>697</v>
      </c>
      <c r="B57" s="14"/>
      <c r="C57" s="14"/>
      <c r="D57" s="14"/>
      <c r="E57" s="14"/>
      <c r="F57" s="14"/>
      <c r="G57" s="15"/>
      <c r="H57" s="301">
        <f t="shared" ref="H57:I57" si="14">SUM(H34:H56)</f>
        <v>61984.33517</v>
      </c>
      <c r="I57" s="302">
        <f t="shared" si="14"/>
        <v>50100.45</v>
      </c>
      <c r="J57" s="32"/>
      <c r="K57" s="32"/>
      <c r="L57" s="32"/>
      <c r="M57" s="32"/>
      <c r="N57" s="32"/>
      <c r="O57" s="32"/>
      <c r="P57" s="32"/>
      <c r="Q57" s="32"/>
      <c r="R57" s="32"/>
      <c r="S57" s="32"/>
      <c r="T57" s="32"/>
      <c r="U57" s="32"/>
      <c r="V57" s="32"/>
      <c r="W57" s="32"/>
      <c r="X57" s="32"/>
      <c r="Y57" s="32"/>
      <c r="Z57" s="32"/>
    </row>
    <row r="58"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ht="12.75" customHeight="1">
      <c r="A60" s="32"/>
      <c r="B60" s="32"/>
      <c r="C60" s="32"/>
      <c r="D60" s="32"/>
      <c r="E60" s="32"/>
      <c r="F60" s="32"/>
      <c r="G60" s="308" t="s">
        <v>738</v>
      </c>
      <c r="H60" s="309">
        <f t="shared" ref="H60:I60" si="15">SUM(H10+H29+H57)</f>
        <v>313750.8258</v>
      </c>
      <c r="I60" s="309">
        <f t="shared" si="15"/>
        <v>253597.26</v>
      </c>
      <c r="J60" s="32"/>
      <c r="K60" s="32"/>
      <c r="L60" s="32"/>
      <c r="M60" s="32"/>
      <c r="N60" s="32"/>
      <c r="O60" s="32"/>
      <c r="P60" s="32"/>
      <c r="Q60" s="32"/>
      <c r="R60" s="32"/>
      <c r="S60" s="32"/>
      <c r="T60" s="32"/>
      <c r="U60" s="32"/>
      <c r="V60" s="32"/>
      <c r="W60" s="32"/>
      <c r="X60" s="32"/>
      <c r="Y60" s="32"/>
      <c r="Z60" s="32"/>
    </row>
    <row r="61"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ht="31.5" customHeight="1">
      <c r="A62" s="193" t="s">
        <v>739</v>
      </c>
      <c r="B62" s="14"/>
      <c r="C62" s="15"/>
      <c r="D62" s="310" t="s">
        <v>740</v>
      </c>
      <c r="E62" s="14"/>
      <c r="F62" s="14"/>
      <c r="G62" s="14"/>
      <c r="H62" s="15"/>
      <c r="I62" s="32"/>
      <c r="J62" s="32"/>
      <c r="K62" s="32"/>
      <c r="L62" s="32"/>
      <c r="M62" s="32"/>
      <c r="N62" s="32"/>
      <c r="O62" s="32"/>
      <c r="P62" s="32"/>
      <c r="Q62" s="32"/>
      <c r="R62" s="32"/>
      <c r="S62" s="32"/>
      <c r="T62" s="32"/>
      <c r="U62" s="32"/>
      <c r="V62" s="32"/>
      <c r="W62" s="32"/>
      <c r="X62" s="32"/>
      <c r="Y62" s="32"/>
      <c r="Z62" s="32"/>
    </row>
    <row r="63" ht="12.75" customHeight="1">
      <c r="A63" s="311" t="s">
        <v>741</v>
      </c>
      <c r="B63" s="311" t="s">
        <v>269</v>
      </c>
      <c r="C63" s="311" t="s">
        <v>742</v>
      </c>
      <c r="D63" s="311" t="s">
        <v>741</v>
      </c>
      <c r="E63" s="193" t="s">
        <v>269</v>
      </c>
      <c r="F63" s="14"/>
      <c r="G63" s="15"/>
      <c r="H63" s="311" t="s">
        <v>742</v>
      </c>
      <c r="I63" s="32"/>
      <c r="J63" s="32"/>
      <c r="K63" s="32"/>
      <c r="L63" s="32"/>
      <c r="M63" s="32"/>
      <c r="N63" s="32"/>
      <c r="O63" s="32"/>
      <c r="P63" s="32"/>
      <c r="Q63" s="32"/>
      <c r="R63" s="32"/>
      <c r="S63" s="32"/>
      <c r="T63" s="32"/>
      <c r="U63" s="32"/>
      <c r="V63" s="32"/>
      <c r="W63" s="32"/>
      <c r="X63" s="32"/>
      <c r="Y63" s="32"/>
      <c r="Z63" s="32"/>
    </row>
    <row r="64" ht="12.75" customHeight="1">
      <c r="A64" s="312">
        <v>1.0</v>
      </c>
      <c r="B64" s="312" t="s">
        <v>678</v>
      </c>
      <c r="C64" s="313">
        <f>H10</f>
        <v>238604.3899</v>
      </c>
      <c r="D64" s="213"/>
      <c r="E64" s="314" t="s">
        <v>678</v>
      </c>
      <c r="F64" s="14"/>
      <c r="G64" s="15"/>
      <c r="H64" s="313">
        <f>I10</f>
        <v>192858.2</v>
      </c>
      <c r="I64" s="32"/>
      <c r="J64" s="32"/>
      <c r="K64" s="32"/>
      <c r="L64" s="32"/>
      <c r="M64" s="32"/>
      <c r="N64" s="32"/>
      <c r="O64" s="32"/>
      <c r="P64" s="32"/>
      <c r="Q64" s="32"/>
      <c r="R64" s="32"/>
      <c r="S64" s="32"/>
      <c r="T64" s="32"/>
      <c r="U64" s="32"/>
      <c r="V64" s="32"/>
      <c r="W64" s="32"/>
      <c r="X64" s="32"/>
      <c r="Y64" s="32"/>
      <c r="Z64" s="32"/>
    </row>
    <row r="65" ht="12.75" customHeight="1">
      <c r="A65" s="312"/>
      <c r="B65" s="312" t="s">
        <v>743</v>
      </c>
      <c r="C65" s="313">
        <f>H29</f>
        <v>13162.1007</v>
      </c>
      <c r="D65" s="213"/>
      <c r="E65" s="314" t="s">
        <v>743</v>
      </c>
      <c r="F65" s="14"/>
      <c r="G65" s="15"/>
      <c r="H65" s="313">
        <f>I29</f>
        <v>10638.61</v>
      </c>
      <c r="I65" s="32"/>
      <c r="J65" s="32"/>
      <c r="K65" s="32"/>
      <c r="L65" s="32"/>
      <c r="M65" s="32"/>
      <c r="N65" s="32"/>
      <c r="O65" s="32"/>
      <c r="P65" s="32"/>
      <c r="Q65" s="32"/>
      <c r="R65" s="32"/>
      <c r="S65" s="32"/>
      <c r="T65" s="32"/>
      <c r="U65" s="32"/>
      <c r="V65" s="32"/>
      <c r="W65" s="32"/>
      <c r="X65" s="32"/>
      <c r="Y65" s="32"/>
      <c r="Z65" s="32"/>
    </row>
    <row r="66" ht="12.75" customHeight="1">
      <c r="A66" s="312">
        <v>1.0</v>
      </c>
      <c r="B66" s="312" t="s">
        <v>716</v>
      </c>
      <c r="C66" s="313">
        <f>H57</f>
        <v>61984.33517</v>
      </c>
      <c r="D66" s="213"/>
      <c r="E66" s="314" t="s">
        <v>716</v>
      </c>
      <c r="F66" s="14"/>
      <c r="G66" s="15"/>
      <c r="H66" s="313">
        <f>I57</f>
        <v>50100.45</v>
      </c>
      <c r="I66" s="32"/>
      <c r="J66" s="32"/>
      <c r="K66" s="32"/>
      <c r="L66" s="32"/>
      <c r="M66" s="32"/>
      <c r="N66" s="32"/>
      <c r="O66" s="32"/>
      <c r="P66" s="32"/>
      <c r="Q66" s="32"/>
      <c r="R66" s="32"/>
      <c r="S66" s="32"/>
      <c r="T66" s="32"/>
      <c r="U66" s="32"/>
      <c r="V66" s="32"/>
      <c r="W66" s="32"/>
      <c r="X66" s="32"/>
      <c r="Y66" s="32"/>
      <c r="Z66" s="32"/>
    </row>
    <row r="67" ht="12.75" customHeight="1">
      <c r="A67" s="314" t="s">
        <v>744</v>
      </c>
      <c r="B67" s="15"/>
      <c r="C67" s="315">
        <f>SUM(C64:C66)</f>
        <v>313750.8258</v>
      </c>
      <c r="D67" s="314" t="s">
        <v>744</v>
      </c>
      <c r="E67" s="14"/>
      <c r="F67" s="14"/>
      <c r="G67" s="15"/>
      <c r="H67" s="315">
        <f>SUM(H64:H66)</f>
        <v>253597.26</v>
      </c>
      <c r="I67" s="32"/>
      <c r="J67" s="32"/>
      <c r="K67" s="32"/>
      <c r="L67" s="32"/>
      <c r="M67" s="32"/>
      <c r="N67" s="32"/>
      <c r="O67" s="32"/>
      <c r="P67" s="32"/>
      <c r="Q67" s="32"/>
      <c r="R67" s="32"/>
      <c r="S67" s="32"/>
      <c r="T67" s="32"/>
      <c r="U67" s="32"/>
      <c r="V67" s="32"/>
      <c r="W67" s="32"/>
      <c r="X67" s="32"/>
      <c r="Y67" s="32"/>
      <c r="Z67" s="32"/>
    </row>
    <row r="68" ht="12.75" customHeight="1">
      <c r="A68" s="314" t="s">
        <v>745</v>
      </c>
      <c r="B68" s="15"/>
      <c r="C68" s="315">
        <f>C67/12</f>
        <v>26145.90215</v>
      </c>
      <c r="D68" s="314" t="s">
        <v>745</v>
      </c>
      <c r="E68" s="14"/>
      <c r="F68" s="14"/>
      <c r="G68" s="15"/>
      <c r="H68" s="315">
        <f>H67/12</f>
        <v>21133.105</v>
      </c>
      <c r="I68" s="32"/>
      <c r="J68" s="32"/>
      <c r="K68" s="32"/>
      <c r="L68" s="32"/>
      <c r="M68" s="32"/>
      <c r="N68" s="32"/>
      <c r="O68" s="32"/>
      <c r="P68" s="32"/>
      <c r="Q68" s="32"/>
      <c r="R68" s="32"/>
      <c r="S68" s="32"/>
      <c r="T68" s="32"/>
      <c r="U68" s="32"/>
      <c r="V68" s="32"/>
      <c r="W68" s="32"/>
      <c r="X68" s="32"/>
      <c r="Y68" s="32"/>
      <c r="Z68" s="32"/>
    </row>
    <row r="69"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ht="12.75" customHeight="1">
      <c r="A71" s="316" t="s">
        <v>746</v>
      </c>
      <c r="B71" s="222"/>
      <c r="C71" s="222"/>
      <c r="D71" s="222"/>
      <c r="E71" s="222"/>
      <c r="F71" s="223"/>
      <c r="G71" s="32"/>
      <c r="H71" s="32"/>
      <c r="I71" s="32"/>
      <c r="J71" s="32"/>
      <c r="K71" s="32"/>
      <c r="L71" s="32"/>
      <c r="M71" s="32"/>
      <c r="N71" s="32"/>
      <c r="O71" s="32"/>
      <c r="P71" s="32"/>
      <c r="Q71" s="32"/>
      <c r="R71" s="32"/>
      <c r="S71" s="32"/>
      <c r="T71" s="32"/>
      <c r="U71" s="32"/>
      <c r="V71" s="32"/>
      <c r="W71" s="32"/>
      <c r="X71" s="32"/>
      <c r="Y71" s="32"/>
      <c r="Z71" s="32"/>
    </row>
    <row r="72" ht="12.75" customHeight="1">
      <c r="A72" s="317" t="s">
        <v>1</v>
      </c>
      <c r="B72" s="222"/>
      <c r="C72" s="222"/>
      <c r="D72" s="223"/>
      <c r="E72" s="318" t="s">
        <v>58</v>
      </c>
      <c r="F72" s="223"/>
      <c r="G72" s="32"/>
      <c r="H72" s="32"/>
      <c r="I72" s="32"/>
      <c r="J72" s="32"/>
      <c r="K72" s="32"/>
      <c r="L72" s="32"/>
      <c r="M72" s="32"/>
      <c r="N72" s="32"/>
      <c r="O72" s="32"/>
      <c r="P72" s="32"/>
      <c r="Q72" s="32"/>
      <c r="R72" s="32"/>
      <c r="S72" s="32"/>
      <c r="T72" s="32"/>
      <c r="U72" s="32"/>
      <c r="V72" s="32"/>
      <c r="W72" s="32"/>
      <c r="X72" s="32"/>
      <c r="Y72" s="32"/>
      <c r="Z72" s="32"/>
    </row>
    <row r="73" ht="12.75" customHeight="1">
      <c r="A73" s="319" t="s">
        <v>747</v>
      </c>
      <c r="B73" s="222"/>
      <c r="C73" s="222"/>
      <c r="D73" s="223"/>
      <c r="E73" s="320">
        <v>0.03</v>
      </c>
      <c r="F73" s="223"/>
      <c r="G73" s="32"/>
      <c r="H73" s="32"/>
      <c r="I73" s="32"/>
      <c r="J73" s="32"/>
      <c r="K73" s="32"/>
      <c r="L73" s="32"/>
      <c r="M73" s="32"/>
      <c r="N73" s="32"/>
      <c r="O73" s="32"/>
      <c r="P73" s="32"/>
      <c r="Q73" s="32"/>
      <c r="R73" s="32"/>
      <c r="S73" s="32"/>
      <c r="T73" s="32"/>
      <c r="U73" s="32"/>
      <c r="V73" s="32"/>
      <c r="W73" s="32"/>
      <c r="X73" s="32"/>
      <c r="Y73" s="32"/>
      <c r="Z73" s="32"/>
    </row>
    <row r="74" ht="12.75" customHeight="1">
      <c r="A74" s="319" t="s">
        <v>748</v>
      </c>
      <c r="B74" s="222"/>
      <c r="C74" s="222"/>
      <c r="D74" s="223"/>
      <c r="E74" s="320">
        <v>0.03</v>
      </c>
      <c r="F74" s="223"/>
      <c r="G74" s="32"/>
      <c r="H74" s="32"/>
      <c r="I74" s="32"/>
      <c r="J74" s="32"/>
      <c r="K74" s="32"/>
      <c r="L74" s="32"/>
      <c r="M74" s="32"/>
      <c r="N74" s="32"/>
      <c r="O74" s="32"/>
      <c r="P74" s="32"/>
      <c r="Q74" s="32"/>
      <c r="R74" s="32"/>
      <c r="S74" s="32"/>
      <c r="T74" s="32"/>
      <c r="U74" s="32"/>
      <c r="V74" s="32"/>
      <c r="W74" s="32"/>
      <c r="X74" s="32"/>
      <c r="Y74" s="32"/>
      <c r="Z74" s="32"/>
    </row>
    <row r="75" ht="12.75" customHeight="1">
      <c r="A75" s="319" t="s">
        <v>749</v>
      </c>
      <c r="B75" s="222"/>
      <c r="C75" s="222"/>
      <c r="D75" s="223"/>
      <c r="E75" s="320">
        <v>0.1425</v>
      </c>
      <c r="F75" s="223"/>
      <c r="G75" s="32"/>
      <c r="H75" s="32"/>
      <c r="I75" s="32"/>
      <c r="J75" s="32"/>
      <c r="K75" s="32"/>
      <c r="L75" s="32"/>
      <c r="M75" s="32"/>
      <c r="N75" s="32"/>
      <c r="O75" s="32"/>
      <c r="P75" s="32"/>
      <c r="Q75" s="32"/>
      <c r="R75" s="32"/>
      <c r="S75" s="32"/>
      <c r="T75" s="32"/>
      <c r="U75" s="32"/>
      <c r="V75" s="32"/>
      <c r="W75" s="32"/>
      <c r="X75" s="32"/>
      <c r="Y75" s="32"/>
      <c r="Z75" s="32"/>
    </row>
    <row r="76" ht="12.75" customHeight="1">
      <c r="A76" s="319" t="s">
        <v>156</v>
      </c>
      <c r="B76" s="222"/>
      <c r="C76" s="222"/>
      <c r="D76" s="223"/>
      <c r="E76" s="320">
        <v>0.05</v>
      </c>
      <c r="F76" s="223"/>
      <c r="G76" s="32"/>
      <c r="H76" s="32"/>
      <c r="I76" s="32"/>
      <c r="J76" s="32"/>
      <c r="K76" s="32"/>
      <c r="L76" s="32"/>
      <c r="M76" s="32"/>
      <c r="N76" s="32"/>
      <c r="O76" s="32"/>
      <c r="P76" s="32"/>
      <c r="Q76" s="32"/>
      <c r="R76" s="32"/>
      <c r="S76" s="32"/>
      <c r="T76" s="32"/>
      <c r="U76" s="32"/>
      <c r="V76" s="32"/>
      <c r="W76" s="32"/>
      <c r="X76" s="32"/>
      <c r="Y76" s="32"/>
      <c r="Z76" s="32"/>
    </row>
    <row r="77" ht="12.75" customHeight="1">
      <c r="A77" s="319" t="s">
        <v>154</v>
      </c>
      <c r="B77" s="222"/>
      <c r="C77" s="222"/>
      <c r="D77" s="223"/>
      <c r="E77" s="320">
        <v>0.076</v>
      </c>
      <c r="F77" s="223"/>
      <c r="G77" s="32"/>
      <c r="H77" s="32"/>
      <c r="I77" s="32"/>
      <c r="J77" s="32"/>
      <c r="K77" s="32"/>
      <c r="L77" s="32"/>
      <c r="M77" s="32"/>
      <c r="N77" s="32"/>
      <c r="O77" s="32"/>
      <c r="P77" s="32"/>
      <c r="Q77" s="32"/>
      <c r="R77" s="32"/>
      <c r="S77" s="32"/>
      <c r="T77" s="32"/>
      <c r="U77" s="32"/>
      <c r="V77" s="32"/>
      <c r="W77" s="32"/>
      <c r="X77" s="32"/>
      <c r="Y77" s="32"/>
      <c r="Z77" s="32"/>
    </row>
    <row r="78" ht="12.75" customHeight="1">
      <c r="A78" s="319" t="s">
        <v>152</v>
      </c>
      <c r="B78" s="222"/>
      <c r="C78" s="222"/>
      <c r="D78" s="223"/>
      <c r="E78" s="320">
        <v>0.0165</v>
      </c>
      <c r="F78" s="223"/>
      <c r="G78" s="32"/>
      <c r="H78" s="32"/>
      <c r="I78" s="32"/>
      <c r="J78" s="32"/>
      <c r="K78" s="32"/>
      <c r="L78" s="32"/>
      <c r="M78" s="32"/>
      <c r="N78" s="32"/>
      <c r="O78" s="32"/>
      <c r="P78" s="32"/>
      <c r="Q78" s="32"/>
      <c r="R78" s="32"/>
      <c r="S78" s="32"/>
      <c r="T78" s="32"/>
      <c r="U78" s="32"/>
      <c r="V78" s="32"/>
      <c r="W78" s="32"/>
      <c r="X78" s="32"/>
      <c r="Y78" s="32"/>
      <c r="Z78" s="32"/>
    </row>
    <row r="79" ht="12.75" customHeight="1">
      <c r="A79" s="319" t="s">
        <v>72</v>
      </c>
      <c r="B79" s="222"/>
      <c r="C79" s="222"/>
      <c r="D79" s="223"/>
      <c r="E79" s="321">
        <f>((((1+(E73))*((1+E74))/((1-E75))-1)))</f>
        <v>0.2372011662</v>
      </c>
      <c r="F79" s="223"/>
      <c r="G79" s="32"/>
      <c r="H79" s="32"/>
      <c r="I79" s="32"/>
      <c r="J79" s="32"/>
      <c r="K79" s="32"/>
      <c r="L79" s="32"/>
      <c r="M79" s="32"/>
      <c r="N79" s="32"/>
      <c r="O79" s="32"/>
      <c r="P79" s="32"/>
      <c r="Q79" s="32"/>
      <c r="R79" s="32"/>
      <c r="S79" s="32"/>
      <c r="T79" s="32"/>
      <c r="U79" s="32"/>
      <c r="V79" s="32"/>
      <c r="W79" s="32"/>
      <c r="X79" s="32"/>
      <c r="Y79" s="32"/>
      <c r="Z79" s="32"/>
    </row>
    <row r="80"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2.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2.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2.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2.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2.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2.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2.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2.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2.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2.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2.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2.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2.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2.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2.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2.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2.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2.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2.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2.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2.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2.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2.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2.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2.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2.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2.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2.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2.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2.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2.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2.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2.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2.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2.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2.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2.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2.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2.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2.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2.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2.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2.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2.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2.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2.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2.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2.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2.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2.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2.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2.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2.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2.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2.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2.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2.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2.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2.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2.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2.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2.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2.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2.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2.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2.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2.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2.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2.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2.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2.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2.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2.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2.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2.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2.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2.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2.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2.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2.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2.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
    <mergeCell ref="A67:B67"/>
    <mergeCell ref="D67:G67"/>
    <mergeCell ref="A68:B68"/>
    <mergeCell ref="D68:G68"/>
    <mergeCell ref="A71:F71"/>
    <mergeCell ref="A72:D72"/>
    <mergeCell ref="E72:F72"/>
    <mergeCell ref="A76:D76"/>
    <mergeCell ref="A77:D77"/>
    <mergeCell ref="E77:F77"/>
    <mergeCell ref="A78:D78"/>
    <mergeCell ref="E78:F78"/>
    <mergeCell ref="A79:D79"/>
    <mergeCell ref="E79:F79"/>
    <mergeCell ref="A73:D73"/>
    <mergeCell ref="E73:F73"/>
    <mergeCell ref="A74:D74"/>
    <mergeCell ref="E74:F74"/>
    <mergeCell ref="A75:D75"/>
    <mergeCell ref="E75:F75"/>
    <mergeCell ref="E76:F76"/>
    <mergeCell ref="H2:H3"/>
    <mergeCell ref="I2:I4"/>
    <mergeCell ref="A1:I1"/>
    <mergeCell ref="B2:B4"/>
    <mergeCell ref="C2:C4"/>
    <mergeCell ref="D2:D3"/>
    <mergeCell ref="E2:E3"/>
    <mergeCell ref="G2:G3"/>
    <mergeCell ref="A10:G10"/>
    <mergeCell ref="H12:H13"/>
    <mergeCell ref="I12:I14"/>
    <mergeCell ref="A12:A14"/>
    <mergeCell ref="A31:A33"/>
    <mergeCell ref="B31:B33"/>
    <mergeCell ref="C31:C33"/>
    <mergeCell ref="D31:D32"/>
    <mergeCell ref="E31:E32"/>
    <mergeCell ref="G31:G32"/>
    <mergeCell ref="H31:H32"/>
    <mergeCell ref="I31:I33"/>
    <mergeCell ref="A2:A4"/>
    <mergeCell ref="B12:B14"/>
    <mergeCell ref="C12:C14"/>
    <mergeCell ref="D12:D13"/>
    <mergeCell ref="E12:E13"/>
    <mergeCell ref="G12:G13"/>
    <mergeCell ref="A29:G29"/>
    <mergeCell ref="A57:G57"/>
    <mergeCell ref="A62:C62"/>
    <mergeCell ref="D62:H62"/>
    <mergeCell ref="E63:G63"/>
    <mergeCell ref="E64:G64"/>
    <mergeCell ref="E65:G65"/>
    <mergeCell ref="E66:G66"/>
  </mergeCells>
  <printOptions/>
  <pageMargins bottom="0.787401575" footer="0.0" header="0.0" left="0.511811024" right="0.511811024" top="0.787401575"/>
  <pageSetup paperSize="9" scale="45"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6.0"/>
    <col customWidth="1" min="2" max="2" width="67.13"/>
    <col customWidth="1" min="3" max="3" width="8.13"/>
    <col customWidth="1" min="4" max="4" width="12.13"/>
    <col customWidth="1" min="5" max="5" width="16.75"/>
    <col customWidth="1" min="6" max="6" width="14.88"/>
    <col customWidth="1" min="7" max="7" width="16.13"/>
    <col customWidth="1" min="8" max="8" width="14.75"/>
    <col customWidth="1" min="9" max="9" width="10.63"/>
    <col customWidth="1" min="10" max="26" width="8.63"/>
  </cols>
  <sheetData>
    <row r="1" ht="12.75" customHeight="1">
      <c r="A1" s="322" t="s">
        <v>676</v>
      </c>
      <c r="B1" s="222"/>
      <c r="C1" s="222"/>
      <c r="D1" s="222"/>
      <c r="E1" s="222"/>
      <c r="F1" s="222"/>
      <c r="G1" s="222"/>
      <c r="H1" s="223"/>
      <c r="I1" s="150"/>
      <c r="J1" s="150"/>
      <c r="K1" s="150"/>
      <c r="L1" s="150"/>
      <c r="M1" s="150"/>
      <c r="N1" s="150"/>
      <c r="O1" s="150"/>
      <c r="P1" s="150"/>
      <c r="Q1" s="150"/>
      <c r="R1" s="150"/>
      <c r="S1" s="150"/>
      <c r="T1" s="150"/>
      <c r="U1" s="150"/>
      <c r="V1" s="150"/>
      <c r="W1" s="150"/>
      <c r="X1" s="150"/>
      <c r="Y1" s="150"/>
      <c r="Z1" s="150"/>
    </row>
    <row r="2" ht="12.75" customHeight="1">
      <c r="A2" s="285" t="s">
        <v>677</v>
      </c>
      <c r="B2" s="286" t="s">
        <v>269</v>
      </c>
      <c r="C2" s="287" t="s">
        <v>750</v>
      </c>
      <c r="D2" s="287" t="s">
        <v>751</v>
      </c>
      <c r="E2" s="287" t="s">
        <v>752</v>
      </c>
      <c r="F2" s="287" t="s">
        <v>753</v>
      </c>
      <c r="G2" s="287" t="s">
        <v>754</v>
      </c>
      <c r="H2" s="287" t="s">
        <v>755</v>
      </c>
      <c r="I2" s="150"/>
      <c r="J2" s="150"/>
      <c r="K2" s="150"/>
      <c r="L2" s="150"/>
      <c r="M2" s="150"/>
      <c r="N2" s="150"/>
      <c r="O2" s="150"/>
      <c r="P2" s="150"/>
      <c r="Q2" s="150"/>
      <c r="R2" s="150"/>
      <c r="S2" s="150"/>
      <c r="T2" s="150"/>
      <c r="U2" s="150"/>
      <c r="V2" s="150"/>
      <c r="W2" s="150"/>
      <c r="X2" s="150"/>
      <c r="Y2" s="150"/>
      <c r="Z2" s="150"/>
    </row>
    <row r="3" ht="12.75" customHeight="1">
      <c r="A3" s="289"/>
      <c r="B3" s="289"/>
      <c r="C3" s="226"/>
      <c r="D3" s="226"/>
      <c r="E3" s="226"/>
      <c r="F3" s="226"/>
      <c r="G3" s="226"/>
      <c r="H3" s="226"/>
      <c r="I3" s="150"/>
      <c r="J3" s="150"/>
      <c r="K3" s="150"/>
      <c r="L3" s="150"/>
      <c r="M3" s="150"/>
      <c r="N3" s="150"/>
      <c r="O3" s="150"/>
      <c r="P3" s="150"/>
      <c r="Q3" s="150"/>
      <c r="R3" s="150"/>
      <c r="S3" s="150"/>
      <c r="T3" s="150"/>
      <c r="U3" s="150"/>
      <c r="V3" s="150"/>
      <c r="W3" s="150"/>
      <c r="X3" s="150"/>
      <c r="Y3" s="150"/>
      <c r="Z3" s="150"/>
    </row>
    <row r="4" ht="12.75" customHeight="1">
      <c r="A4" s="226"/>
      <c r="B4" s="226"/>
      <c r="C4" s="323" t="s">
        <v>31</v>
      </c>
      <c r="D4" s="323" t="s">
        <v>33</v>
      </c>
      <c r="E4" s="323" t="s">
        <v>756</v>
      </c>
      <c r="F4" s="323" t="s">
        <v>39</v>
      </c>
      <c r="G4" s="323" t="s">
        <v>41</v>
      </c>
      <c r="H4" s="324" t="s">
        <v>757</v>
      </c>
      <c r="I4" s="150"/>
      <c r="J4" s="150"/>
      <c r="K4" s="150"/>
      <c r="L4" s="150"/>
      <c r="M4" s="150"/>
      <c r="N4" s="150"/>
      <c r="O4" s="150"/>
      <c r="P4" s="150"/>
      <c r="Q4" s="150"/>
      <c r="R4" s="150"/>
      <c r="S4" s="150"/>
      <c r="T4" s="150"/>
      <c r="U4" s="150"/>
      <c r="V4" s="150"/>
      <c r="W4" s="150"/>
      <c r="X4" s="150"/>
      <c r="Y4" s="150"/>
      <c r="Z4" s="150"/>
    </row>
    <row r="5" ht="12.75" customHeight="1">
      <c r="A5" s="294">
        <v>1.0</v>
      </c>
      <c r="B5" s="325" t="s">
        <v>758</v>
      </c>
      <c r="C5" s="326">
        <v>20.0</v>
      </c>
      <c r="D5" s="327">
        <v>579.85</v>
      </c>
      <c r="E5" s="328">
        <f t="shared" ref="E5:E8" si="1">C5*D5</f>
        <v>11597</v>
      </c>
      <c r="F5" s="329">
        <v>0.1</v>
      </c>
      <c r="G5" s="330">
        <v>120.0</v>
      </c>
      <c r="H5" s="331">
        <f t="shared" ref="H5:H8" si="2">E5*F5/G5</f>
        <v>9.664166667</v>
      </c>
      <c r="I5" s="332"/>
      <c r="J5" s="150"/>
      <c r="K5" s="150"/>
      <c r="L5" s="150"/>
      <c r="M5" s="150"/>
      <c r="N5" s="150"/>
      <c r="O5" s="150"/>
      <c r="P5" s="150"/>
      <c r="Q5" s="150"/>
      <c r="R5" s="150"/>
      <c r="S5" s="150"/>
      <c r="T5" s="150"/>
      <c r="U5" s="150"/>
      <c r="V5" s="150"/>
      <c r="W5" s="150"/>
      <c r="X5" s="150"/>
      <c r="Y5" s="150"/>
      <c r="Z5" s="150"/>
    </row>
    <row r="6" ht="12.75" customHeight="1">
      <c r="A6" s="294">
        <v>2.0</v>
      </c>
      <c r="B6" s="325" t="s">
        <v>759</v>
      </c>
      <c r="C6" s="326">
        <v>2.0</v>
      </c>
      <c r="D6" s="327">
        <v>523.4</v>
      </c>
      <c r="E6" s="328">
        <f t="shared" si="1"/>
        <v>1046.8</v>
      </c>
      <c r="F6" s="329">
        <v>0.1</v>
      </c>
      <c r="G6" s="330">
        <v>120.0</v>
      </c>
      <c r="H6" s="331">
        <f t="shared" si="2"/>
        <v>0.8723333333</v>
      </c>
      <c r="I6" s="150"/>
      <c r="J6" s="150"/>
      <c r="K6" s="150"/>
      <c r="L6" s="150"/>
      <c r="M6" s="150"/>
      <c r="N6" s="150"/>
      <c r="O6" s="150"/>
      <c r="P6" s="150"/>
      <c r="Q6" s="150"/>
      <c r="R6" s="150"/>
      <c r="S6" s="150"/>
      <c r="T6" s="150"/>
      <c r="U6" s="150"/>
      <c r="V6" s="150"/>
      <c r="W6" s="150"/>
      <c r="X6" s="150"/>
      <c r="Y6" s="150"/>
      <c r="Z6" s="150"/>
    </row>
    <row r="7" ht="12.75" customHeight="1">
      <c r="A7" s="294">
        <v>3.0</v>
      </c>
      <c r="B7" s="325" t="s">
        <v>760</v>
      </c>
      <c r="C7" s="333">
        <v>2.0</v>
      </c>
      <c r="D7" s="327">
        <v>199.27</v>
      </c>
      <c r="E7" s="328">
        <f t="shared" si="1"/>
        <v>398.54</v>
      </c>
      <c r="F7" s="329">
        <v>0.1</v>
      </c>
      <c r="G7" s="330">
        <v>120.0</v>
      </c>
      <c r="H7" s="331">
        <f t="shared" si="2"/>
        <v>0.3321166667</v>
      </c>
      <c r="I7" s="150"/>
      <c r="J7" s="150"/>
      <c r="K7" s="150"/>
      <c r="L7" s="150"/>
      <c r="M7" s="150"/>
      <c r="N7" s="150"/>
      <c r="O7" s="150"/>
      <c r="P7" s="150"/>
      <c r="Q7" s="150"/>
      <c r="R7" s="150"/>
      <c r="S7" s="150"/>
      <c r="T7" s="150"/>
      <c r="U7" s="150"/>
      <c r="V7" s="150"/>
      <c r="W7" s="150"/>
      <c r="X7" s="150"/>
      <c r="Y7" s="150"/>
      <c r="Z7" s="150"/>
    </row>
    <row r="8" ht="12.75" customHeight="1">
      <c r="A8" s="294">
        <v>4.0</v>
      </c>
      <c r="B8" s="325" t="s">
        <v>761</v>
      </c>
      <c r="C8" s="326">
        <v>7.0</v>
      </c>
      <c r="D8" s="334">
        <v>3435.77</v>
      </c>
      <c r="E8" s="335">
        <f t="shared" si="1"/>
        <v>24050.39</v>
      </c>
      <c r="F8" s="336">
        <v>0.1</v>
      </c>
      <c r="G8" s="337">
        <v>120.0</v>
      </c>
      <c r="H8" s="331">
        <f t="shared" si="2"/>
        <v>20.04199167</v>
      </c>
      <c r="I8" s="150"/>
      <c r="J8" s="150"/>
      <c r="K8" s="150"/>
      <c r="L8" s="150"/>
      <c r="M8" s="150"/>
      <c r="N8" s="150"/>
      <c r="O8" s="150"/>
      <c r="P8" s="150"/>
      <c r="Q8" s="150"/>
      <c r="R8" s="150"/>
      <c r="S8" s="150"/>
      <c r="T8" s="150"/>
      <c r="U8" s="150"/>
      <c r="V8" s="150"/>
      <c r="W8" s="150"/>
      <c r="X8" s="150"/>
      <c r="Y8" s="150"/>
      <c r="Z8" s="150"/>
    </row>
    <row r="9" ht="12.75" customHeight="1">
      <c r="A9" s="338" t="s">
        <v>742</v>
      </c>
      <c r="B9" s="63"/>
      <c r="C9" s="339"/>
      <c r="D9" s="340">
        <f t="shared" ref="D9:E9" si="3">SUM(D5:D8)</f>
        <v>4738.29</v>
      </c>
      <c r="E9" s="340">
        <f t="shared" si="3"/>
        <v>37092.73</v>
      </c>
      <c r="F9" s="341"/>
      <c r="G9" s="340" t="s">
        <v>142</v>
      </c>
      <c r="H9" s="342">
        <f>SUM(H5:H8)</f>
        <v>30.91060833</v>
      </c>
      <c r="I9" s="150"/>
      <c r="J9" s="150"/>
      <c r="K9" s="150"/>
      <c r="L9" s="150"/>
      <c r="M9" s="150"/>
      <c r="N9" s="150"/>
      <c r="O9" s="150"/>
      <c r="P9" s="150"/>
      <c r="Q9" s="150"/>
      <c r="R9" s="150"/>
      <c r="S9" s="150"/>
      <c r="T9" s="150"/>
      <c r="U9" s="150"/>
      <c r="V9" s="150"/>
      <c r="W9" s="150"/>
      <c r="X9" s="150"/>
      <c r="Y9" s="150"/>
      <c r="Z9" s="150"/>
    </row>
    <row r="10" ht="12.75" customHeight="1">
      <c r="A10" s="322" t="s">
        <v>762</v>
      </c>
      <c r="B10" s="222"/>
      <c r="C10" s="222"/>
      <c r="D10" s="222"/>
      <c r="E10" s="222"/>
      <c r="F10" s="222"/>
      <c r="G10" s="223"/>
      <c r="H10" s="343">
        <f>H9/35</f>
        <v>0.8831602381</v>
      </c>
      <c r="I10" s="150"/>
      <c r="J10" s="150"/>
      <c r="K10" s="150"/>
      <c r="L10" s="150"/>
      <c r="M10" s="150"/>
      <c r="N10" s="150"/>
      <c r="O10" s="150"/>
      <c r="P10" s="150"/>
      <c r="Q10" s="150"/>
      <c r="R10" s="150"/>
      <c r="S10" s="150"/>
      <c r="T10" s="150"/>
      <c r="U10" s="150"/>
      <c r="V10" s="150"/>
      <c r="W10" s="150"/>
      <c r="X10" s="150"/>
      <c r="Y10" s="150"/>
      <c r="Z10" s="150"/>
    </row>
    <row r="11" ht="12.75" customHeight="1">
      <c r="A11" s="150"/>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row>
    <row r="12" ht="12.75" customHeight="1">
      <c r="A12" s="150"/>
      <c r="B12" s="150"/>
      <c r="C12" s="150"/>
      <c r="D12" s="150"/>
      <c r="E12" s="150"/>
      <c r="F12" s="150"/>
      <c r="G12" s="150"/>
      <c r="H12" s="344"/>
      <c r="I12" s="150"/>
      <c r="J12" s="150"/>
      <c r="K12" s="150"/>
      <c r="L12" s="150"/>
      <c r="M12" s="150"/>
      <c r="N12" s="150"/>
      <c r="O12" s="150"/>
      <c r="P12" s="150"/>
      <c r="Q12" s="150"/>
      <c r="R12" s="150"/>
      <c r="S12" s="150"/>
      <c r="T12" s="150"/>
      <c r="U12" s="150"/>
      <c r="V12" s="150"/>
      <c r="W12" s="150"/>
      <c r="X12" s="150"/>
      <c r="Y12" s="150"/>
      <c r="Z12" s="150"/>
    </row>
    <row r="13" ht="12.75" customHeight="1">
      <c r="A13" s="150"/>
      <c r="B13" s="150"/>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row>
    <row r="14" ht="12.75" customHeight="1">
      <c r="A14" s="150"/>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row>
    <row r="15" ht="12.75" customHeight="1">
      <c r="A15" s="150"/>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row>
    <row r="16" ht="12.75" customHeight="1">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row>
    <row r="17" ht="12.75" customHeight="1">
      <c r="A17" s="150"/>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row>
    <row r="18" ht="12.75" customHeight="1">
      <c r="A18" s="150"/>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row>
    <row r="19" ht="12.75" customHeight="1">
      <c r="A19" s="150"/>
      <c r="B19" s="150"/>
      <c r="C19" s="150"/>
      <c r="D19" s="150"/>
      <c r="E19" s="150"/>
      <c r="F19" s="150"/>
      <c r="G19" s="150"/>
      <c r="H19" s="150"/>
      <c r="I19" s="150"/>
      <c r="J19" s="150"/>
      <c r="K19" s="150"/>
      <c r="L19" s="150"/>
      <c r="M19" s="150"/>
      <c r="N19" s="150"/>
      <c r="O19" s="150"/>
      <c r="P19" s="150"/>
      <c r="Q19" s="150"/>
      <c r="R19" s="150"/>
      <c r="S19" s="150"/>
      <c r="T19" s="150"/>
      <c r="U19" s="150"/>
      <c r="V19" s="150"/>
      <c r="W19" s="150"/>
      <c r="X19" s="150"/>
      <c r="Y19" s="150"/>
      <c r="Z19" s="150"/>
    </row>
    <row r="20" ht="12.75" customHeight="1">
      <c r="A20" s="150"/>
      <c r="B20" s="150"/>
      <c r="C20" s="150"/>
      <c r="D20" s="150"/>
      <c r="E20" s="150"/>
      <c r="F20" s="150"/>
      <c r="G20" s="150"/>
      <c r="H20" s="150"/>
      <c r="I20" s="150"/>
      <c r="J20" s="150"/>
      <c r="K20" s="150"/>
      <c r="L20" s="150"/>
      <c r="M20" s="150"/>
      <c r="N20" s="150"/>
      <c r="O20" s="150"/>
      <c r="P20" s="150"/>
      <c r="Q20" s="150"/>
      <c r="R20" s="150"/>
      <c r="S20" s="150"/>
      <c r="T20" s="150"/>
      <c r="U20" s="150"/>
      <c r="V20" s="150"/>
      <c r="W20" s="150"/>
      <c r="X20" s="150"/>
      <c r="Y20" s="150"/>
      <c r="Z20" s="150"/>
    </row>
    <row r="21" ht="12.75" customHeight="1">
      <c r="A21" s="150"/>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row>
    <row r="22" ht="12.75" customHeight="1">
      <c r="A22" s="150"/>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row>
    <row r="23" ht="12.75" customHeight="1">
      <c r="A23" s="150"/>
      <c r="B23" s="150"/>
      <c r="C23" s="150"/>
      <c r="D23" s="150"/>
      <c r="E23" s="150"/>
      <c r="F23" s="150"/>
      <c r="G23" s="150"/>
      <c r="H23" s="150"/>
      <c r="I23" s="150"/>
      <c r="J23" s="150"/>
      <c r="K23" s="150"/>
      <c r="L23" s="150"/>
      <c r="M23" s="150"/>
      <c r="N23" s="150"/>
      <c r="O23" s="150"/>
      <c r="P23" s="150"/>
      <c r="Q23" s="150"/>
      <c r="R23" s="150"/>
      <c r="S23" s="150"/>
      <c r="T23" s="150"/>
      <c r="U23" s="150"/>
      <c r="V23" s="150"/>
      <c r="W23" s="150"/>
      <c r="X23" s="150"/>
      <c r="Y23" s="150"/>
      <c r="Z23" s="150"/>
    </row>
    <row r="24" ht="12.75" customHeight="1">
      <c r="A24" s="150"/>
      <c r="B24" s="150"/>
      <c r="C24" s="150"/>
      <c r="D24" s="150"/>
      <c r="E24" s="150"/>
      <c r="F24" s="150"/>
      <c r="G24" s="150"/>
      <c r="H24" s="150"/>
      <c r="I24" s="150"/>
      <c r="J24" s="150"/>
      <c r="K24" s="150"/>
      <c r="L24" s="150"/>
      <c r="M24" s="150"/>
      <c r="N24" s="150"/>
      <c r="O24" s="150"/>
      <c r="P24" s="150"/>
      <c r="Q24" s="150"/>
      <c r="R24" s="150"/>
      <c r="S24" s="150"/>
      <c r="T24" s="150"/>
      <c r="U24" s="150"/>
      <c r="V24" s="150"/>
      <c r="W24" s="150"/>
      <c r="X24" s="150"/>
      <c r="Y24" s="150"/>
      <c r="Z24" s="150"/>
    </row>
    <row r="25" ht="12.75" customHeight="1">
      <c r="A25" s="150"/>
      <c r="B25" s="150"/>
      <c r="C25" s="150"/>
      <c r="D25" s="150"/>
      <c r="E25" s="150"/>
      <c r="F25" s="150"/>
      <c r="G25" s="150"/>
      <c r="H25" s="150"/>
      <c r="I25" s="150"/>
      <c r="J25" s="150"/>
      <c r="K25" s="150"/>
      <c r="L25" s="150"/>
      <c r="M25" s="150"/>
      <c r="N25" s="150"/>
      <c r="O25" s="150"/>
      <c r="P25" s="150"/>
      <c r="Q25" s="150"/>
      <c r="R25" s="150"/>
      <c r="S25" s="150"/>
      <c r="T25" s="150"/>
      <c r="U25" s="150"/>
      <c r="V25" s="150"/>
      <c r="W25" s="150"/>
      <c r="X25" s="150"/>
      <c r="Y25" s="150"/>
      <c r="Z25" s="150"/>
    </row>
    <row r="26" ht="12.75" customHeight="1">
      <c r="A26" s="150"/>
      <c r="B26" s="150"/>
      <c r="C26" s="150"/>
      <c r="D26" s="150"/>
      <c r="E26" s="150"/>
      <c r="F26" s="150"/>
      <c r="G26" s="150"/>
      <c r="H26" s="150"/>
      <c r="I26" s="150"/>
      <c r="J26" s="150"/>
      <c r="K26" s="150"/>
      <c r="L26" s="150"/>
      <c r="M26" s="150"/>
      <c r="N26" s="150"/>
      <c r="O26" s="150"/>
      <c r="P26" s="150"/>
      <c r="Q26" s="150"/>
      <c r="R26" s="150"/>
      <c r="S26" s="150"/>
      <c r="T26" s="150"/>
      <c r="U26" s="150"/>
      <c r="V26" s="150"/>
      <c r="W26" s="150"/>
      <c r="X26" s="150"/>
      <c r="Y26" s="150"/>
      <c r="Z26" s="150"/>
    </row>
    <row r="27" ht="12.75" customHeight="1">
      <c r="A27" s="150"/>
      <c r="B27" s="150"/>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row>
    <row r="28" ht="12.75" customHeight="1">
      <c r="A28" s="150"/>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row>
    <row r="29" ht="12.75" customHeight="1">
      <c r="A29" s="150"/>
      <c r="B29" s="150"/>
      <c r="C29" s="150"/>
      <c r="D29" s="150"/>
      <c r="E29" s="150"/>
      <c r="F29" s="150"/>
      <c r="G29" s="150"/>
      <c r="H29" s="150"/>
      <c r="I29" s="150"/>
      <c r="J29" s="150"/>
      <c r="K29" s="150"/>
      <c r="L29" s="150"/>
      <c r="M29" s="150"/>
      <c r="N29" s="150"/>
      <c r="O29" s="150"/>
      <c r="P29" s="150"/>
      <c r="Q29" s="150"/>
      <c r="R29" s="150"/>
      <c r="S29" s="150"/>
      <c r="T29" s="150"/>
      <c r="U29" s="150"/>
      <c r="V29" s="150"/>
      <c r="W29" s="150"/>
      <c r="X29" s="150"/>
      <c r="Y29" s="150"/>
      <c r="Z29" s="150"/>
    </row>
    <row r="30" ht="12.75" customHeight="1">
      <c r="A30" s="150"/>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row>
    <row r="31" ht="12.75" customHeight="1">
      <c r="A31" s="150"/>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row>
    <row r="32" ht="12.75" customHeight="1">
      <c r="A32" s="150"/>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row>
    <row r="33" ht="12.75" customHeight="1">
      <c r="A33" s="150"/>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34" ht="12.75" customHeight="1">
      <c r="A34" s="150"/>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150"/>
    </row>
    <row r="35" ht="12.75" customHeight="1">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row>
    <row r="36" ht="12.75" customHeight="1">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row>
    <row r="37" ht="12.75" customHeight="1">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row>
    <row r="38" ht="12.75" customHeight="1">
      <c r="A38" s="150"/>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row>
    <row r="39" ht="12.75" customHeight="1">
      <c r="A39" s="150"/>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row>
    <row r="40" ht="12.75" customHeight="1">
      <c r="A40" s="150"/>
      <c r="B40" s="150"/>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row>
    <row r="41" ht="12.75" customHeight="1">
      <c r="A41" s="150"/>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row>
    <row r="42" ht="12.75" customHeight="1">
      <c r="A42" s="150"/>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row>
    <row r="43" ht="12.75" customHeight="1">
      <c r="A43" s="150"/>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row>
    <row r="44" ht="12.75" customHeight="1">
      <c r="A44" s="150"/>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row>
    <row r="45" ht="12.75" customHeight="1">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row>
    <row r="46" ht="12.75" customHeight="1">
      <c r="A46" s="150"/>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row>
    <row r="47" ht="12.75" customHeight="1">
      <c r="A47" s="150"/>
      <c r="B47" s="150"/>
      <c r="C47" s="150"/>
      <c r="D47" s="150"/>
      <c r="E47" s="150"/>
      <c r="F47" s="150"/>
      <c r="G47" s="150"/>
      <c r="H47" s="150"/>
      <c r="I47" s="150"/>
      <c r="J47" s="150"/>
      <c r="K47" s="150"/>
      <c r="L47" s="150"/>
      <c r="M47" s="150"/>
      <c r="N47" s="150"/>
      <c r="O47" s="150"/>
      <c r="P47" s="150"/>
      <c r="Q47" s="150"/>
      <c r="R47" s="150"/>
      <c r="S47" s="150"/>
      <c r="T47" s="150"/>
      <c r="U47" s="150"/>
      <c r="V47" s="150"/>
      <c r="W47" s="150"/>
      <c r="X47" s="150"/>
      <c r="Y47" s="150"/>
      <c r="Z47" s="150"/>
    </row>
    <row r="48" ht="12.75" customHeight="1">
      <c r="A48" s="150"/>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row>
    <row r="49" ht="12.75" customHeight="1">
      <c r="A49" s="150"/>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row>
    <row r="50" ht="12.75" customHeight="1">
      <c r="A50" s="150"/>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row>
    <row r="51" ht="12.75" customHeight="1">
      <c r="A51" s="150"/>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row>
    <row r="52" ht="12.75" customHeight="1">
      <c r="A52" s="150"/>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row>
    <row r="53" ht="12.75" customHeight="1">
      <c r="A53" s="150"/>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row>
    <row r="54" ht="12.75" customHeight="1">
      <c r="A54" s="150"/>
      <c r="B54" s="150"/>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row>
    <row r="55" ht="12.75" customHeight="1">
      <c r="A55" s="150"/>
      <c r="B55" s="150"/>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row>
    <row r="56" ht="12.75" customHeight="1">
      <c r="A56" s="150"/>
      <c r="B56" s="150"/>
      <c r="C56" s="150"/>
      <c r="D56" s="150"/>
      <c r="E56" s="150"/>
      <c r="F56" s="150"/>
      <c r="G56" s="150"/>
      <c r="H56" s="150"/>
      <c r="I56" s="150"/>
      <c r="J56" s="150"/>
      <c r="K56" s="150"/>
      <c r="L56" s="150"/>
      <c r="M56" s="150"/>
      <c r="N56" s="150"/>
      <c r="O56" s="150"/>
      <c r="P56" s="150"/>
      <c r="Q56" s="150"/>
      <c r="R56" s="150"/>
      <c r="S56" s="150"/>
      <c r="T56" s="150"/>
      <c r="U56" s="150"/>
      <c r="V56" s="150"/>
      <c r="W56" s="150"/>
      <c r="X56" s="150"/>
      <c r="Y56" s="150"/>
      <c r="Z56" s="150"/>
    </row>
    <row r="57" ht="12.75" customHeight="1">
      <c r="A57" s="150"/>
      <c r="B57" s="150"/>
      <c r="C57" s="150"/>
      <c r="D57" s="150"/>
      <c r="E57" s="150"/>
      <c r="F57" s="150"/>
      <c r="G57" s="150"/>
      <c r="H57" s="150"/>
      <c r="I57" s="150"/>
      <c r="J57" s="150"/>
      <c r="K57" s="150"/>
      <c r="L57" s="150"/>
      <c r="M57" s="150"/>
      <c r="N57" s="150"/>
      <c r="O57" s="150"/>
      <c r="P57" s="150"/>
      <c r="Q57" s="150"/>
      <c r="R57" s="150"/>
      <c r="S57" s="150"/>
      <c r="T57" s="150"/>
      <c r="U57" s="150"/>
      <c r="V57" s="150"/>
      <c r="W57" s="150"/>
      <c r="X57" s="150"/>
      <c r="Y57" s="150"/>
      <c r="Z57" s="150"/>
    </row>
    <row r="58" ht="12.75" customHeight="1">
      <c r="A58" s="150"/>
      <c r="B58" s="150"/>
      <c r="C58" s="150"/>
      <c r="D58" s="150"/>
      <c r="E58" s="150"/>
      <c r="F58" s="150"/>
      <c r="G58" s="150"/>
      <c r="H58" s="150"/>
      <c r="I58" s="150"/>
      <c r="J58" s="150"/>
      <c r="K58" s="150"/>
      <c r="L58" s="150"/>
      <c r="M58" s="150"/>
      <c r="N58" s="150"/>
      <c r="O58" s="150"/>
      <c r="P58" s="150"/>
      <c r="Q58" s="150"/>
      <c r="R58" s="150"/>
      <c r="S58" s="150"/>
      <c r="T58" s="150"/>
      <c r="U58" s="150"/>
      <c r="V58" s="150"/>
      <c r="W58" s="150"/>
      <c r="X58" s="150"/>
      <c r="Y58" s="150"/>
      <c r="Z58" s="150"/>
    </row>
    <row r="59" ht="12.75" customHeight="1">
      <c r="A59" s="150"/>
      <c r="B59" s="150"/>
      <c r="C59" s="150"/>
      <c r="D59" s="150"/>
      <c r="E59" s="150"/>
      <c r="F59" s="150"/>
      <c r="G59" s="150"/>
      <c r="H59" s="150"/>
      <c r="I59" s="150"/>
      <c r="J59" s="150"/>
      <c r="K59" s="150"/>
      <c r="L59" s="150"/>
      <c r="M59" s="150"/>
      <c r="N59" s="150"/>
      <c r="O59" s="150"/>
      <c r="P59" s="150"/>
      <c r="Q59" s="150"/>
      <c r="R59" s="150"/>
      <c r="S59" s="150"/>
      <c r="T59" s="150"/>
      <c r="U59" s="150"/>
      <c r="V59" s="150"/>
      <c r="W59" s="150"/>
      <c r="X59" s="150"/>
      <c r="Y59" s="150"/>
      <c r="Z59" s="150"/>
    </row>
    <row r="60" ht="12.75" customHeight="1">
      <c r="A60" s="150"/>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row>
    <row r="61" ht="12.75" customHeight="1">
      <c r="A61" s="150"/>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row>
    <row r="62" ht="12.75" customHeight="1">
      <c r="A62" s="150"/>
      <c r="B62" s="150"/>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row>
    <row r="63" ht="12.75" customHeight="1">
      <c r="A63" s="150"/>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row>
    <row r="64" ht="12.75" customHeight="1">
      <c r="A64" s="150"/>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row>
    <row r="65" ht="12.75" customHeight="1">
      <c r="A65" s="150"/>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0"/>
    </row>
    <row r="66" ht="12.75" customHeight="1">
      <c r="A66" s="150"/>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row>
    <row r="67" ht="12.75" customHeight="1">
      <c r="A67" s="150"/>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row>
    <row r="68" ht="12.75" customHeight="1">
      <c r="A68" s="150"/>
      <c r="B68" s="150"/>
      <c r="C68" s="150"/>
      <c r="D68" s="150"/>
      <c r="E68" s="150"/>
      <c r="F68" s="150"/>
      <c r="G68" s="150"/>
      <c r="H68" s="150"/>
      <c r="I68" s="150"/>
      <c r="J68" s="150"/>
      <c r="K68" s="150"/>
      <c r="L68" s="150"/>
      <c r="M68" s="150"/>
      <c r="N68" s="150"/>
      <c r="O68" s="150"/>
      <c r="P68" s="150"/>
      <c r="Q68" s="150"/>
      <c r="R68" s="150"/>
      <c r="S68" s="150"/>
      <c r="T68" s="150"/>
      <c r="U68" s="150"/>
      <c r="V68" s="150"/>
      <c r="W68" s="150"/>
      <c r="X68" s="150"/>
      <c r="Y68" s="150"/>
      <c r="Z68" s="150"/>
    </row>
    <row r="69" ht="12.75" customHeight="1">
      <c r="A69" s="150"/>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row>
    <row r="70" ht="12.75" customHeight="1">
      <c r="A70" s="150"/>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row>
    <row r="71" ht="12.75" customHeight="1">
      <c r="A71" s="150"/>
      <c r="B71" s="150"/>
      <c r="C71" s="150"/>
      <c r="D71" s="150"/>
      <c r="E71" s="150"/>
      <c r="F71" s="150"/>
      <c r="G71" s="150"/>
      <c r="H71" s="150"/>
      <c r="I71" s="150"/>
      <c r="J71" s="150"/>
      <c r="K71" s="150"/>
      <c r="L71" s="150"/>
      <c r="M71" s="150"/>
      <c r="N71" s="150"/>
      <c r="O71" s="150"/>
      <c r="P71" s="150"/>
      <c r="Q71" s="150"/>
      <c r="R71" s="150"/>
      <c r="S71" s="150"/>
      <c r="T71" s="150"/>
      <c r="U71" s="150"/>
      <c r="V71" s="150"/>
      <c r="W71" s="150"/>
      <c r="X71" s="150"/>
      <c r="Y71" s="150"/>
      <c r="Z71" s="150"/>
    </row>
    <row r="72" ht="12.75" customHeight="1">
      <c r="A72" s="150"/>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row>
    <row r="73" ht="12.75" customHeight="1">
      <c r="A73" s="150"/>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row>
    <row r="74" ht="12.75" customHeight="1">
      <c r="A74" s="150"/>
      <c r="B74" s="150"/>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row>
    <row r="75" ht="12.75" customHeight="1">
      <c r="A75" s="150"/>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row>
    <row r="76" ht="12.75" customHeight="1">
      <c r="A76" s="150"/>
      <c r="B76" s="150"/>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0"/>
    </row>
    <row r="77" ht="12.75" customHeight="1">
      <c r="A77" s="150"/>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row>
    <row r="78" ht="12.75" customHeight="1">
      <c r="A78" s="150"/>
      <c r="B78" s="150"/>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row>
    <row r="79" ht="12.75" customHeight="1">
      <c r="A79" s="150"/>
      <c r="B79" s="150"/>
      <c r="C79" s="150"/>
      <c r="D79" s="150"/>
      <c r="E79" s="150"/>
      <c r="F79" s="150"/>
      <c r="G79" s="150"/>
      <c r="H79" s="150"/>
      <c r="I79" s="150"/>
      <c r="J79" s="150"/>
      <c r="K79" s="150"/>
      <c r="L79" s="150"/>
      <c r="M79" s="150"/>
      <c r="N79" s="150"/>
      <c r="O79" s="150"/>
      <c r="P79" s="150"/>
      <c r="Q79" s="150"/>
      <c r="R79" s="150"/>
      <c r="S79" s="150"/>
      <c r="T79" s="150"/>
      <c r="U79" s="150"/>
      <c r="V79" s="150"/>
      <c r="W79" s="150"/>
      <c r="X79" s="150"/>
      <c r="Y79" s="150"/>
      <c r="Z79" s="150"/>
    </row>
    <row r="80" ht="12.75" customHeight="1">
      <c r="A80" s="150"/>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row>
    <row r="81" ht="12.75" customHeight="1">
      <c r="A81" s="150"/>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row>
    <row r="82" ht="12.75" customHeight="1">
      <c r="A82" s="150"/>
      <c r="B82" s="150"/>
      <c r="C82" s="150"/>
      <c r="D82" s="150"/>
      <c r="E82" s="150"/>
      <c r="F82" s="150"/>
      <c r="G82" s="150"/>
      <c r="H82" s="150"/>
      <c r="I82" s="150"/>
      <c r="J82" s="150"/>
      <c r="K82" s="150"/>
      <c r="L82" s="150"/>
      <c r="M82" s="150"/>
      <c r="N82" s="150"/>
      <c r="O82" s="150"/>
      <c r="P82" s="150"/>
      <c r="Q82" s="150"/>
      <c r="R82" s="150"/>
      <c r="S82" s="150"/>
      <c r="T82" s="150"/>
      <c r="U82" s="150"/>
      <c r="V82" s="150"/>
      <c r="W82" s="150"/>
      <c r="X82" s="150"/>
      <c r="Y82" s="150"/>
      <c r="Z82" s="150"/>
    </row>
    <row r="83" ht="12.75" customHeight="1">
      <c r="A83" s="150"/>
      <c r="B83" s="150"/>
      <c r="C83" s="150"/>
      <c r="D83" s="150"/>
      <c r="E83" s="150"/>
      <c r="F83" s="150"/>
      <c r="G83" s="150"/>
      <c r="H83" s="150"/>
      <c r="I83" s="150"/>
      <c r="J83" s="150"/>
      <c r="K83" s="150"/>
      <c r="L83" s="150"/>
      <c r="M83" s="150"/>
      <c r="N83" s="150"/>
      <c r="O83" s="150"/>
      <c r="P83" s="150"/>
      <c r="Q83" s="150"/>
      <c r="R83" s="150"/>
      <c r="S83" s="150"/>
      <c r="T83" s="150"/>
      <c r="U83" s="150"/>
      <c r="V83" s="150"/>
      <c r="W83" s="150"/>
      <c r="X83" s="150"/>
      <c r="Y83" s="150"/>
      <c r="Z83" s="150"/>
    </row>
    <row r="84" ht="12.75" customHeight="1">
      <c r="A84" s="150"/>
      <c r="B84" s="150"/>
      <c r="C84" s="150"/>
      <c r="D84" s="150"/>
      <c r="E84" s="150"/>
      <c r="F84" s="150"/>
      <c r="G84" s="150"/>
      <c r="H84" s="150"/>
      <c r="I84" s="150"/>
      <c r="J84" s="150"/>
      <c r="K84" s="150"/>
      <c r="L84" s="150"/>
      <c r="M84" s="150"/>
      <c r="N84" s="150"/>
      <c r="O84" s="150"/>
      <c r="P84" s="150"/>
      <c r="Q84" s="150"/>
      <c r="R84" s="150"/>
      <c r="S84" s="150"/>
      <c r="T84" s="150"/>
      <c r="U84" s="150"/>
      <c r="V84" s="150"/>
      <c r="W84" s="150"/>
      <c r="X84" s="150"/>
      <c r="Y84" s="150"/>
      <c r="Z84" s="150"/>
    </row>
    <row r="85" ht="12.75" customHeight="1">
      <c r="A85" s="150"/>
      <c r="B85" s="150"/>
      <c r="C85" s="150"/>
      <c r="D85" s="150"/>
      <c r="E85" s="150"/>
      <c r="F85" s="150"/>
      <c r="G85" s="150"/>
      <c r="H85" s="150"/>
      <c r="I85" s="150"/>
      <c r="J85" s="150"/>
      <c r="K85" s="150"/>
      <c r="L85" s="150"/>
      <c r="M85" s="150"/>
      <c r="N85" s="150"/>
      <c r="O85" s="150"/>
      <c r="P85" s="150"/>
      <c r="Q85" s="150"/>
      <c r="R85" s="150"/>
      <c r="S85" s="150"/>
      <c r="T85" s="150"/>
      <c r="U85" s="150"/>
      <c r="V85" s="150"/>
      <c r="W85" s="150"/>
      <c r="X85" s="150"/>
      <c r="Y85" s="150"/>
      <c r="Z85" s="150"/>
    </row>
    <row r="86" ht="12.75" customHeight="1">
      <c r="A86" s="150"/>
      <c r="B86" s="150"/>
      <c r="C86" s="150"/>
      <c r="D86" s="150"/>
      <c r="E86" s="150"/>
      <c r="F86" s="150"/>
      <c r="G86" s="150"/>
      <c r="H86" s="150"/>
      <c r="I86" s="150"/>
      <c r="J86" s="150"/>
      <c r="K86" s="150"/>
      <c r="L86" s="150"/>
      <c r="M86" s="150"/>
      <c r="N86" s="150"/>
      <c r="O86" s="150"/>
      <c r="P86" s="150"/>
      <c r="Q86" s="150"/>
      <c r="R86" s="150"/>
      <c r="S86" s="150"/>
      <c r="T86" s="150"/>
      <c r="U86" s="150"/>
      <c r="V86" s="150"/>
      <c r="W86" s="150"/>
      <c r="X86" s="150"/>
      <c r="Y86" s="150"/>
      <c r="Z86" s="150"/>
    </row>
    <row r="87" ht="12.75" customHeight="1">
      <c r="A87" s="150"/>
      <c r="B87" s="150"/>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row>
    <row r="88" ht="12.75" customHeight="1">
      <c r="A88" s="150"/>
      <c r="B88" s="150"/>
      <c r="C88" s="150"/>
      <c r="D88" s="150"/>
      <c r="E88" s="150"/>
      <c r="F88" s="150"/>
      <c r="G88" s="150"/>
      <c r="H88" s="150"/>
      <c r="I88" s="150"/>
      <c r="J88" s="150"/>
      <c r="K88" s="150"/>
      <c r="L88" s="150"/>
      <c r="M88" s="150"/>
      <c r="N88" s="150"/>
      <c r="O88" s="150"/>
      <c r="P88" s="150"/>
      <c r="Q88" s="150"/>
      <c r="R88" s="150"/>
      <c r="S88" s="150"/>
      <c r="T88" s="150"/>
      <c r="U88" s="150"/>
      <c r="V88" s="150"/>
      <c r="W88" s="150"/>
      <c r="X88" s="150"/>
      <c r="Y88" s="150"/>
      <c r="Z88" s="150"/>
    </row>
    <row r="89" ht="12.75" customHeight="1">
      <c r="A89" s="150"/>
      <c r="B89" s="150"/>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row>
    <row r="90" ht="12.75" customHeight="1">
      <c r="A90" s="150"/>
      <c r="B90" s="150"/>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row>
    <row r="91" ht="12.75" customHeight="1">
      <c r="A91" s="150"/>
      <c r="B91" s="150"/>
      <c r="C91" s="150"/>
      <c r="D91" s="150"/>
      <c r="E91" s="150"/>
      <c r="F91" s="150"/>
      <c r="G91" s="150"/>
      <c r="H91" s="150"/>
      <c r="I91" s="150"/>
      <c r="J91" s="150"/>
      <c r="K91" s="150"/>
      <c r="L91" s="150"/>
      <c r="M91" s="150"/>
      <c r="N91" s="150"/>
      <c r="O91" s="150"/>
      <c r="P91" s="150"/>
      <c r="Q91" s="150"/>
      <c r="R91" s="150"/>
      <c r="S91" s="150"/>
      <c r="T91" s="150"/>
      <c r="U91" s="150"/>
      <c r="V91" s="150"/>
      <c r="W91" s="150"/>
      <c r="X91" s="150"/>
      <c r="Y91" s="150"/>
      <c r="Z91" s="150"/>
    </row>
    <row r="92" ht="12.75" customHeight="1">
      <c r="A92" s="150"/>
      <c r="B92" s="150"/>
      <c r="C92" s="150"/>
      <c r="D92" s="150"/>
      <c r="E92" s="150"/>
      <c r="F92" s="150"/>
      <c r="G92" s="150"/>
      <c r="H92" s="150"/>
      <c r="I92" s="150"/>
      <c r="J92" s="150"/>
      <c r="K92" s="150"/>
      <c r="L92" s="150"/>
      <c r="M92" s="150"/>
      <c r="N92" s="150"/>
      <c r="O92" s="150"/>
      <c r="P92" s="150"/>
      <c r="Q92" s="150"/>
      <c r="R92" s="150"/>
      <c r="S92" s="150"/>
      <c r="T92" s="150"/>
      <c r="U92" s="150"/>
      <c r="V92" s="150"/>
      <c r="W92" s="150"/>
      <c r="X92" s="150"/>
      <c r="Y92" s="150"/>
      <c r="Z92" s="150"/>
    </row>
    <row r="93" ht="12.75" customHeight="1">
      <c r="A93" s="150"/>
      <c r="B93" s="150"/>
      <c r="C93" s="150"/>
      <c r="D93" s="150"/>
      <c r="E93" s="150"/>
      <c r="F93" s="150"/>
      <c r="G93" s="150"/>
      <c r="H93" s="150"/>
      <c r="I93" s="150"/>
      <c r="J93" s="150"/>
      <c r="K93" s="150"/>
      <c r="L93" s="150"/>
      <c r="M93" s="150"/>
      <c r="N93" s="150"/>
      <c r="O93" s="150"/>
      <c r="P93" s="150"/>
      <c r="Q93" s="150"/>
      <c r="R93" s="150"/>
      <c r="S93" s="150"/>
      <c r="T93" s="150"/>
      <c r="U93" s="150"/>
      <c r="V93" s="150"/>
      <c r="W93" s="150"/>
      <c r="X93" s="150"/>
      <c r="Y93" s="150"/>
      <c r="Z93" s="150"/>
    </row>
    <row r="94" ht="12.75" customHeight="1">
      <c r="A94" s="150"/>
      <c r="B94" s="150"/>
      <c r="C94" s="150"/>
      <c r="D94" s="150"/>
      <c r="E94" s="150"/>
      <c r="F94" s="150"/>
      <c r="G94" s="150"/>
      <c r="H94" s="150"/>
      <c r="I94" s="150"/>
      <c r="J94" s="150"/>
      <c r="K94" s="150"/>
      <c r="L94" s="150"/>
      <c r="M94" s="150"/>
      <c r="N94" s="150"/>
      <c r="O94" s="150"/>
      <c r="P94" s="150"/>
      <c r="Q94" s="150"/>
      <c r="R94" s="150"/>
      <c r="S94" s="150"/>
      <c r="T94" s="150"/>
      <c r="U94" s="150"/>
      <c r="V94" s="150"/>
      <c r="W94" s="150"/>
      <c r="X94" s="150"/>
      <c r="Y94" s="150"/>
      <c r="Z94" s="150"/>
    </row>
    <row r="95" ht="12.75" customHeight="1">
      <c r="A95" s="150"/>
      <c r="B95" s="150"/>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row>
    <row r="96" ht="12.75" customHeight="1">
      <c r="A96" s="150"/>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row>
    <row r="97" ht="12.75" customHeight="1">
      <c r="A97" s="150"/>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row>
    <row r="98" ht="12.75" customHeight="1">
      <c r="A98" s="150"/>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row>
    <row r="99" ht="12.75" customHeight="1">
      <c r="A99" s="150"/>
      <c r="B99" s="15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row>
    <row r="100" ht="12.75" customHeight="1">
      <c r="A100" s="150"/>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row>
    <row r="101" ht="12.75" customHeight="1">
      <c r="A101" s="150"/>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row>
    <row r="102" ht="12.75" customHeight="1">
      <c r="A102" s="150"/>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row>
    <row r="103" ht="12.75" customHeight="1">
      <c r="A103" s="150"/>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row>
    <row r="104" ht="12.75" customHeight="1">
      <c r="A104" s="150"/>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row>
    <row r="105" ht="12.75" customHeight="1">
      <c r="A105" s="150"/>
      <c r="B105" s="150"/>
      <c r="C105" s="150"/>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row>
    <row r="106" ht="12.75" customHeight="1">
      <c r="A106" s="150"/>
      <c r="B106" s="150"/>
      <c r="C106" s="150"/>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row>
    <row r="107" ht="12.75" customHeight="1">
      <c r="A107" s="150"/>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row>
    <row r="108" ht="12.75" customHeight="1">
      <c r="A108" s="150"/>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row>
    <row r="109" ht="12.75" customHeight="1">
      <c r="A109" s="150"/>
      <c r="B109" s="150"/>
      <c r="C109" s="150"/>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row>
    <row r="110" ht="12.75" customHeight="1">
      <c r="A110" s="150"/>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row>
    <row r="111" ht="12.75" customHeight="1">
      <c r="A111" s="150"/>
      <c r="B111" s="150"/>
      <c r="C111" s="150"/>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row>
    <row r="112" ht="12.75" customHeight="1">
      <c r="A112" s="150"/>
      <c r="B112" s="150"/>
      <c r="C112" s="150"/>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row>
    <row r="113" ht="12.75" customHeight="1">
      <c r="A113" s="150"/>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row>
    <row r="114" ht="12.75" customHeight="1">
      <c r="A114" s="150"/>
      <c r="B114" s="150"/>
      <c r="C114" s="150"/>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row>
    <row r="115" ht="12.75" customHeight="1">
      <c r="A115" s="150"/>
      <c r="B115" s="150"/>
      <c r="C115" s="150"/>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row>
    <row r="116" ht="12.75" customHeight="1">
      <c r="A116" s="150"/>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row>
    <row r="117" ht="12.75" customHeight="1">
      <c r="A117" s="150"/>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row>
    <row r="118" ht="12.75" customHeight="1">
      <c r="A118" s="150"/>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row>
    <row r="119" ht="12.75" customHeight="1">
      <c r="A119" s="150"/>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row>
    <row r="120" ht="12.75" customHeight="1">
      <c r="A120" s="150"/>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row>
    <row r="121" ht="12.75" customHeight="1">
      <c r="A121" s="150"/>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row>
    <row r="122" ht="12.75" customHeight="1">
      <c r="A122" s="150"/>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row>
    <row r="123" ht="12.75" customHeight="1">
      <c r="A123" s="150"/>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row>
    <row r="124" ht="12.75" customHeight="1">
      <c r="A124" s="150"/>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row>
    <row r="125" ht="12.75" customHeight="1">
      <c r="A125" s="150"/>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row>
    <row r="126" ht="12.75" customHeight="1">
      <c r="A126" s="150"/>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row>
    <row r="127" ht="12.75" customHeight="1">
      <c r="A127" s="150"/>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row>
    <row r="128" ht="12.75" customHeight="1">
      <c r="A128" s="150"/>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row>
    <row r="129" ht="12.75" customHeight="1">
      <c r="A129" s="150"/>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row>
    <row r="130" ht="12.75" customHeight="1">
      <c r="A130" s="15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row>
    <row r="131" ht="12.75" customHeight="1">
      <c r="A131" s="150"/>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row>
    <row r="132" ht="12.75" customHeight="1">
      <c r="A132" s="150"/>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row>
    <row r="133" ht="12.75" customHeight="1">
      <c r="A133" s="150"/>
      <c r="B133" s="150"/>
      <c r="C133" s="150"/>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row>
    <row r="134" ht="12.75" customHeight="1">
      <c r="A134" s="150"/>
      <c r="B134" s="150"/>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row>
    <row r="135" ht="12.75" customHeight="1">
      <c r="A135" s="150"/>
      <c r="B135" s="150"/>
      <c r="C135" s="150"/>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row>
    <row r="136" ht="12.75" customHeight="1">
      <c r="A136" s="150"/>
      <c r="B136" s="150"/>
      <c r="C136" s="150"/>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row>
    <row r="137" ht="12.75"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row>
    <row r="138" ht="12.75" customHeight="1">
      <c r="A138" s="150"/>
      <c r="B138" s="150"/>
      <c r="C138" s="150"/>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row>
    <row r="139" ht="12.75" customHeight="1">
      <c r="A139" s="150"/>
      <c r="B139" s="150"/>
      <c r="C139" s="150"/>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row>
    <row r="140" ht="12.75" customHeight="1">
      <c r="A140" s="150"/>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row>
    <row r="141" ht="12.75" customHeight="1">
      <c r="A141" s="150"/>
      <c r="B141" s="150"/>
      <c r="C141" s="150"/>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row>
    <row r="142" ht="12.75" customHeight="1">
      <c r="A142" s="150"/>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row>
    <row r="143" ht="12.75" customHeight="1">
      <c r="A143" s="150"/>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row>
    <row r="144" ht="12.75" customHeight="1">
      <c r="A144" s="150"/>
      <c r="B144" s="150"/>
      <c r="C144" s="150"/>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row>
    <row r="145" ht="12.75" customHeight="1">
      <c r="A145" s="150"/>
      <c r="B145" s="150"/>
      <c r="C145" s="150"/>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row>
    <row r="146" ht="12.75" customHeight="1">
      <c r="A146" s="150"/>
      <c r="B146" s="150"/>
      <c r="C146" s="150"/>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row>
    <row r="147" ht="12.75" customHeight="1">
      <c r="A147" s="150"/>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row>
    <row r="148" ht="12.75" customHeight="1">
      <c r="A148" s="150"/>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row>
    <row r="149" ht="12.75" customHeight="1">
      <c r="A149" s="150"/>
      <c r="B149" s="150"/>
      <c r="C149" s="150"/>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row>
    <row r="150" ht="12.75" customHeight="1">
      <c r="A150" s="150"/>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row>
    <row r="151" ht="12.75" customHeight="1">
      <c r="A151" s="150"/>
      <c r="B151" s="150"/>
      <c r="C151" s="150"/>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row>
    <row r="152" ht="12.75" customHeight="1">
      <c r="A152" s="150"/>
      <c r="B152" s="150"/>
      <c r="C152" s="150"/>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row>
    <row r="153" ht="12.75" customHeight="1">
      <c r="A153" s="150"/>
      <c r="B153" s="150"/>
      <c r="C153" s="150"/>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row>
    <row r="154" ht="12.75" customHeight="1">
      <c r="A154" s="150"/>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row>
    <row r="155" ht="12.75" customHeight="1">
      <c r="A155" s="150"/>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row>
    <row r="156" ht="12.75" customHeight="1">
      <c r="A156" s="150"/>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row>
    <row r="157" ht="12.75" customHeight="1">
      <c r="A157" s="150"/>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row>
    <row r="158" ht="12.75" customHeight="1">
      <c r="A158" s="150"/>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row>
    <row r="159" ht="12.75" customHeight="1">
      <c r="A159" s="150"/>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row>
    <row r="160" ht="12.75" customHeight="1">
      <c r="A160" s="150"/>
      <c r="B160" s="150"/>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row>
    <row r="161" ht="12.75" customHeight="1">
      <c r="A161" s="150"/>
      <c r="B161" s="150"/>
      <c r="C161" s="150"/>
      <c r="D161" s="150"/>
      <c r="E161" s="150"/>
      <c r="F161" s="150"/>
      <c r="G161" s="150"/>
      <c r="H161" s="150"/>
      <c r="I161" s="150"/>
      <c r="J161" s="150"/>
      <c r="K161" s="150"/>
      <c r="L161" s="150"/>
      <c r="M161" s="150"/>
      <c r="N161" s="150"/>
      <c r="O161" s="150"/>
      <c r="P161" s="150"/>
      <c r="Q161" s="150"/>
      <c r="R161" s="150"/>
      <c r="S161" s="150"/>
      <c r="T161" s="150"/>
      <c r="U161" s="150"/>
      <c r="V161" s="150"/>
      <c r="W161" s="150"/>
      <c r="X161" s="150"/>
      <c r="Y161" s="150"/>
      <c r="Z161" s="150"/>
    </row>
    <row r="162" ht="12.75" customHeight="1">
      <c r="A162" s="150"/>
      <c r="B162" s="150"/>
      <c r="C162" s="150"/>
      <c r="D162" s="150"/>
      <c r="E162" s="150"/>
      <c r="F162" s="150"/>
      <c r="G162" s="150"/>
      <c r="H162" s="150"/>
      <c r="I162" s="150"/>
      <c r="J162" s="150"/>
      <c r="K162" s="150"/>
      <c r="L162" s="150"/>
      <c r="M162" s="150"/>
      <c r="N162" s="150"/>
      <c r="O162" s="150"/>
      <c r="P162" s="150"/>
      <c r="Q162" s="150"/>
      <c r="R162" s="150"/>
      <c r="S162" s="150"/>
      <c r="T162" s="150"/>
      <c r="U162" s="150"/>
      <c r="V162" s="150"/>
      <c r="W162" s="150"/>
      <c r="X162" s="150"/>
      <c r="Y162" s="150"/>
      <c r="Z162" s="150"/>
    </row>
    <row r="163" ht="12.75" customHeight="1">
      <c r="A163" s="150"/>
      <c r="B163" s="150"/>
      <c r="C163" s="150"/>
      <c r="D163" s="150"/>
      <c r="E163" s="150"/>
      <c r="F163" s="150"/>
      <c r="G163" s="150"/>
      <c r="H163" s="150"/>
      <c r="I163" s="150"/>
      <c r="J163" s="150"/>
      <c r="K163" s="150"/>
      <c r="L163" s="150"/>
      <c r="M163" s="150"/>
      <c r="N163" s="150"/>
      <c r="O163" s="150"/>
      <c r="P163" s="150"/>
      <c r="Q163" s="150"/>
      <c r="R163" s="150"/>
      <c r="S163" s="150"/>
      <c r="T163" s="150"/>
      <c r="U163" s="150"/>
      <c r="V163" s="150"/>
      <c r="W163" s="150"/>
      <c r="X163" s="150"/>
      <c r="Y163" s="150"/>
      <c r="Z163" s="150"/>
    </row>
    <row r="164" ht="12.75" customHeight="1">
      <c r="A164" s="150"/>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row>
    <row r="165" ht="12.75" customHeight="1">
      <c r="A165" s="150"/>
      <c r="B165" s="150"/>
      <c r="C165" s="150"/>
      <c r="D165" s="150"/>
      <c r="E165" s="150"/>
      <c r="F165" s="150"/>
      <c r="G165" s="150"/>
      <c r="H165" s="150"/>
      <c r="I165" s="150"/>
      <c r="J165" s="150"/>
      <c r="K165" s="150"/>
      <c r="L165" s="150"/>
      <c r="M165" s="150"/>
      <c r="N165" s="150"/>
      <c r="O165" s="150"/>
      <c r="P165" s="150"/>
      <c r="Q165" s="150"/>
      <c r="R165" s="150"/>
      <c r="S165" s="150"/>
      <c r="T165" s="150"/>
      <c r="U165" s="150"/>
      <c r="V165" s="150"/>
      <c r="W165" s="150"/>
      <c r="X165" s="150"/>
      <c r="Y165" s="150"/>
      <c r="Z165" s="150"/>
    </row>
    <row r="166" ht="12.75" customHeight="1">
      <c r="A166" s="150"/>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row>
    <row r="167" ht="12.75" customHeight="1">
      <c r="A167" s="150"/>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row>
    <row r="168" ht="12.75" customHeight="1">
      <c r="A168" s="150"/>
      <c r="B168" s="150"/>
      <c r="C168" s="150"/>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c r="Z168" s="150"/>
    </row>
    <row r="169" ht="12.75" customHeight="1">
      <c r="A169" s="150"/>
      <c r="B169" s="150"/>
      <c r="C169" s="150"/>
      <c r="D169" s="150"/>
      <c r="E169" s="150"/>
      <c r="F169" s="150"/>
      <c r="G169" s="150"/>
      <c r="H169" s="150"/>
      <c r="I169" s="150"/>
      <c r="J169" s="150"/>
      <c r="K169" s="150"/>
      <c r="L169" s="150"/>
      <c r="M169" s="150"/>
      <c r="N169" s="150"/>
      <c r="O169" s="150"/>
      <c r="P169" s="150"/>
      <c r="Q169" s="150"/>
      <c r="R169" s="150"/>
      <c r="S169" s="150"/>
      <c r="T169" s="150"/>
      <c r="U169" s="150"/>
      <c r="V169" s="150"/>
      <c r="W169" s="150"/>
      <c r="X169" s="150"/>
      <c r="Y169" s="150"/>
      <c r="Z169" s="150"/>
    </row>
    <row r="170" ht="12.75" customHeight="1">
      <c r="A170" s="150"/>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row>
    <row r="171" ht="12.75" customHeight="1">
      <c r="A171" s="150"/>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50"/>
      <c r="X171" s="150"/>
      <c r="Y171" s="150"/>
      <c r="Z171" s="150"/>
    </row>
    <row r="172" ht="12.75" customHeight="1">
      <c r="A172" s="150"/>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row>
    <row r="173" ht="12.75" customHeight="1">
      <c r="A173" s="150"/>
      <c r="B173" s="150"/>
      <c r="C173" s="150"/>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row>
    <row r="174" ht="12.75" customHeight="1">
      <c r="A174" s="150"/>
      <c r="B174" s="150"/>
      <c r="C174" s="150"/>
      <c r="D174" s="150"/>
      <c r="E174" s="150"/>
      <c r="F174" s="150"/>
      <c r="G174" s="150"/>
      <c r="H174" s="150"/>
      <c r="I174" s="150"/>
      <c r="J174" s="150"/>
      <c r="K174" s="150"/>
      <c r="L174" s="150"/>
      <c r="M174" s="150"/>
      <c r="N174" s="150"/>
      <c r="O174" s="150"/>
      <c r="P174" s="150"/>
      <c r="Q174" s="150"/>
      <c r="R174" s="150"/>
      <c r="S174" s="150"/>
      <c r="T174" s="150"/>
      <c r="U174" s="150"/>
      <c r="V174" s="150"/>
      <c r="W174" s="150"/>
      <c r="X174" s="150"/>
      <c r="Y174" s="150"/>
      <c r="Z174" s="150"/>
    </row>
    <row r="175" ht="12.75" customHeight="1">
      <c r="A175" s="150"/>
      <c r="B175" s="150"/>
      <c r="C175" s="150"/>
      <c r="D175" s="150"/>
      <c r="E175" s="150"/>
      <c r="F175" s="150"/>
      <c r="G175" s="150"/>
      <c r="H175" s="150"/>
      <c r="I175" s="150"/>
      <c r="J175" s="150"/>
      <c r="K175" s="150"/>
      <c r="L175" s="150"/>
      <c r="M175" s="150"/>
      <c r="N175" s="150"/>
      <c r="O175" s="150"/>
      <c r="P175" s="150"/>
      <c r="Q175" s="150"/>
      <c r="R175" s="150"/>
      <c r="S175" s="150"/>
      <c r="T175" s="150"/>
      <c r="U175" s="150"/>
      <c r="V175" s="150"/>
      <c r="W175" s="150"/>
      <c r="X175" s="150"/>
      <c r="Y175" s="150"/>
      <c r="Z175" s="150"/>
    </row>
    <row r="176" ht="12.75" customHeight="1">
      <c r="A176" s="150"/>
      <c r="B176" s="150"/>
      <c r="C176" s="150"/>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0"/>
      <c r="Z176" s="150"/>
    </row>
    <row r="177" ht="12.75" customHeight="1">
      <c r="A177" s="150"/>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row>
    <row r="178" ht="12.75" customHeight="1">
      <c r="A178" s="150"/>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row>
    <row r="179" ht="12.75" customHeight="1">
      <c r="A179" s="150"/>
      <c r="B179" s="150"/>
      <c r="C179" s="150"/>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c r="Z179" s="150"/>
    </row>
    <row r="180" ht="12.75" customHeight="1">
      <c r="A180" s="150"/>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row>
    <row r="181" ht="12.75" customHeight="1">
      <c r="A181" s="150"/>
      <c r="B181" s="150"/>
      <c r="C181" s="150"/>
      <c r="D181" s="150"/>
      <c r="E181" s="150"/>
      <c r="F181" s="150"/>
      <c r="G181" s="150"/>
      <c r="H181" s="150"/>
      <c r="I181" s="150"/>
      <c r="J181" s="150"/>
      <c r="K181" s="150"/>
      <c r="L181" s="150"/>
      <c r="M181" s="150"/>
      <c r="N181" s="150"/>
      <c r="O181" s="150"/>
      <c r="P181" s="150"/>
      <c r="Q181" s="150"/>
      <c r="R181" s="150"/>
      <c r="S181" s="150"/>
      <c r="T181" s="150"/>
      <c r="U181" s="150"/>
      <c r="V181" s="150"/>
      <c r="W181" s="150"/>
      <c r="X181" s="150"/>
      <c r="Y181" s="150"/>
      <c r="Z181" s="150"/>
    </row>
    <row r="182" ht="12.75" customHeight="1">
      <c r="A182" s="150"/>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row>
    <row r="183" ht="12.75" customHeight="1">
      <c r="A183" s="150"/>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row>
    <row r="184" ht="12.75" customHeight="1">
      <c r="A184" s="150"/>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row>
    <row r="185" ht="12.75" customHeight="1">
      <c r="A185" s="150"/>
      <c r="B185" s="150"/>
      <c r="C185" s="150"/>
      <c r="D185" s="150"/>
      <c r="E185" s="150"/>
      <c r="F185" s="150"/>
      <c r="G185" s="150"/>
      <c r="H185" s="150"/>
      <c r="I185" s="150"/>
      <c r="J185" s="150"/>
      <c r="K185" s="150"/>
      <c r="L185" s="150"/>
      <c r="M185" s="150"/>
      <c r="N185" s="150"/>
      <c r="O185" s="150"/>
      <c r="P185" s="150"/>
      <c r="Q185" s="150"/>
      <c r="R185" s="150"/>
      <c r="S185" s="150"/>
      <c r="T185" s="150"/>
      <c r="U185" s="150"/>
      <c r="V185" s="150"/>
      <c r="W185" s="150"/>
      <c r="X185" s="150"/>
      <c r="Y185" s="150"/>
      <c r="Z185" s="150"/>
    </row>
    <row r="186" ht="12.75" customHeight="1">
      <c r="A186" s="150"/>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row>
    <row r="187" ht="12.75" customHeight="1">
      <c r="A187" s="150"/>
      <c r="B187" s="150"/>
      <c r="C187" s="150"/>
      <c r="D187" s="150"/>
      <c r="E187" s="150"/>
      <c r="F187" s="150"/>
      <c r="G187" s="150"/>
      <c r="H187" s="150"/>
      <c r="I187" s="150"/>
      <c r="J187" s="150"/>
      <c r="K187" s="150"/>
      <c r="L187" s="150"/>
      <c r="M187" s="150"/>
      <c r="N187" s="150"/>
      <c r="O187" s="150"/>
      <c r="P187" s="150"/>
      <c r="Q187" s="150"/>
      <c r="R187" s="150"/>
      <c r="S187" s="150"/>
      <c r="T187" s="150"/>
      <c r="U187" s="150"/>
      <c r="V187" s="150"/>
      <c r="W187" s="150"/>
      <c r="X187" s="150"/>
      <c r="Y187" s="150"/>
      <c r="Z187" s="150"/>
    </row>
    <row r="188" ht="12.75" customHeight="1">
      <c r="A188" s="150"/>
      <c r="B188" s="150"/>
      <c r="C188" s="150"/>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0"/>
      <c r="Z188" s="150"/>
    </row>
    <row r="189" ht="12.75" customHeight="1">
      <c r="A189" s="150"/>
      <c r="B189" s="150"/>
      <c r="C189" s="150"/>
      <c r="D189" s="150"/>
      <c r="E189" s="150"/>
      <c r="F189" s="150"/>
      <c r="G189" s="150"/>
      <c r="H189" s="150"/>
      <c r="I189" s="150"/>
      <c r="J189" s="150"/>
      <c r="K189" s="150"/>
      <c r="L189" s="150"/>
      <c r="M189" s="150"/>
      <c r="N189" s="150"/>
      <c r="O189" s="150"/>
      <c r="P189" s="150"/>
      <c r="Q189" s="150"/>
      <c r="R189" s="150"/>
      <c r="S189" s="150"/>
      <c r="T189" s="150"/>
      <c r="U189" s="150"/>
      <c r="V189" s="150"/>
      <c r="W189" s="150"/>
      <c r="X189" s="150"/>
      <c r="Y189" s="150"/>
      <c r="Z189" s="150"/>
    </row>
    <row r="190" ht="12.75" customHeight="1">
      <c r="A190" s="150"/>
      <c r="B190" s="150"/>
      <c r="C190" s="150"/>
      <c r="D190" s="150"/>
      <c r="E190" s="150"/>
      <c r="F190" s="150"/>
      <c r="G190" s="150"/>
      <c r="H190" s="150"/>
      <c r="I190" s="150"/>
      <c r="J190" s="150"/>
      <c r="K190" s="150"/>
      <c r="L190" s="150"/>
      <c r="M190" s="150"/>
      <c r="N190" s="150"/>
      <c r="O190" s="150"/>
      <c r="P190" s="150"/>
      <c r="Q190" s="150"/>
      <c r="R190" s="150"/>
      <c r="S190" s="150"/>
      <c r="T190" s="150"/>
      <c r="U190" s="150"/>
      <c r="V190" s="150"/>
      <c r="W190" s="150"/>
      <c r="X190" s="150"/>
      <c r="Y190" s="150"/>
      <c r="Z190" s="150"/>
    </row>
    <row r="191" ht="12.75" customHeight="1">
      <c r="A191" s="150"/>
      <c r="B191" s="150"/>
      <c r="C191" s="150"/>
      <c r="D191" s="150"/>
      <c r="E191" s="150"/>
      <c r="F191" s="150"/>
      <c r="G191" s="150"/>
      <c r="H191" s="150"/>
      <c r="I191" s="150"/>
      <c r="J191" s="150"/>
      <c r="K191" s="150"/>
      <c r="L191" s="150"/>
      <c r="M191" s="150"/>
      <c r="N191" s="150"/>
      <c r="O191" s="150"/>
      <c r="P191" s="150"/>
      <c r="Q191" s="150"/>
      <c r="R191" s="150"/>
      <c r="S191" s="150"/>
      <c r="T191" s="150"/>
      <c r="U191" s="150"/>
      <c r="V191" s="150"/>
      <c r="W191" s="150"/>
      <c r="X191" s="150"/>
      <c r="Y191" s="150"/>
      <c r="Z191" s="150"/>
    </row>
    <row r="192" ht="12.75" customHeight="1">
      <c r="A192" s="150"/>
      <c r="B192" s="150"/>
      <c r="C192" s="150"/>
      <c r="D192" s="150"/>
      <c r="E192" s="150"/>
      <c r="F192" s="150"/>
      <c r="G192" s="150"/>
      <c r="H192" s="150"/>
      <c r="I192" s="150"/>
      <c r="J192" s="150"/>
      <c r="K192" s="150"/>
      <c r="L192" s="150"/>
      <c r="M192" s="150"/>
      <c r="N192" s="150"/>
      <c r="O192" s="150"/>
      <c r="P192" s="150"/>
      <c r="Q192" s="150"/>
      <c r="R192" s="150"/>
      <c r="S192" s="150"/>
      <c r="T192" s="150"/>
      <c r="U192" s="150"/>
      <c r="V192" s="150"/>
      <c r="W192" s="150"/>
      <c r="X192" s="150"/>
      <c r="Y192" s="150"/>
      <c r="Z192" s="150"/>
    </row>
    <row r="193" ht="12.75" customHeight="1">
      <c r="A193" s="150"/>
      <c r="B193" s="150"/>
      <c r="C193" s="150"/>
      <c r="D193" s="150"/>
      <c r="E193" s="150"/>
      <c r="F193" s="150"/>
      <c r="G193" s="150"/>
      <c r="H193" s="150"/>
      <c r="I193" s="150"/>
      <c r="J193" s="150"/>
      <c r="K193" s="150"/>
      <c r="L193" s="150"/>
      <c r="M193" s="150"/>
      <c r="N193" s="150"/>
      <c r="O193" s="150"/>
      <c r="P193" s="150"/>
      <c r="Q193" s="150"/>
      <c r="R193" s="150"/>
      <c r="S193" s="150"/>
      <c r="T193" s="150"/>
      <c r="U193" s="150"/>
      <c r="V193" s="150"/>
      <c r="W193" s="150"/>
      <c r="X193" s="150"/>
      <c r="Y193" s="150"/>
      <c r="Z193" s="150"/>
    </row>
    <row r="194" ht="12.75" customHeight="1">
      <c r="A194" s="150"/>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row>
    <row r="195" ht="12.75" customHeight="1">
      <c r="A195" s="150"/>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row>
    <row r="196" ht="12.75" customHeight="1">
      <c r="A196" s="150"/>
      <c r="B196" s="150"/>
      <c r="C196" s="150"/>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row>
    <row r="197" ht="12.75" customHeight="1">
      <c r="A197" s="150"/>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row>
    <row r="198" ht="12.75" customHeight="1">
      <c r="A198" s="150"/>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row>
    <row r="199" ht="12.75" customHeight="1">
      <c r="A199" s="150"/>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row>
    <row r="200" ht="12.75" customHeight="1">
      <c r="A200" s="150"/>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row>
    <row r="201" ht="12.75" customHeight="1">
      <c r="A201" s="150"/>
      <c r="B201" s="150"/>
      <c r="C201" s="150"/>
      <c r="D201" s="150"/>
      <c r="E201" s="150"/>
      <c r="F201" s="150"/>
      <c r="G201" s="150"/>
      <c r="H201" s="150"/>
      <c r="I201" s="150"/>
      <c r="J201" s="150"/>
      <c r="K201" s="150"/>
      <c r="L201" s="150"/>
      <c r="M201" s="150"/>
      <c r="N201" s="150"/>
      <c r="O201" s="150"/>
      <c r="P201" s="150"/>
      <c r="Q201" s="150"/>
      <c r="R201" s="150"/>
      <c r="S201" s="150"/>
      <c r="T201" s="150"/>
      <c r="U201" s="150"/>
      <c r="V201" s="150"/>
      <c r="W201" s="150"/>
      <c r="X201" s="150"/>
      <c r="Y201" s="150"/>
      <c r="Z201" s="150"/>
    </row>
    <row r="202" ht="12.75" customHeight="1">
      <c r="A202" s="150"/>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row>
    <row r="203" ht="12.75" customHeight="1">
      <c r="A203" s="150"/>
      <c r="B203" s="150"/>
      <c r="C203" s="150"/>
      <c r="D203" s="150"/>
      <c r="E203" s="150"/>
      <c r="F203" s="150"/>
      <c r="G203" s="150"/>
      <c r="H203" s="150"/>
      <c r="I203" s="150"/>
      <c r="J203" s="150"/>
      <c r="K203" s="150"/>
      <c r="L203" s="150"/>
      <c r="M203" s="150"/>
      <c r="N203" s="150"/>
      <c r="O203" s="150"/>
      <c r="P203" s="150"/>
      <c r="Q203" s="150"/>
      <c r="R203" s="150"/>
      <c r="S203" s="150"/>
      <c r="T203" s="150"/>
      <c r="U203" s="150"/>
      <c r="V203" s="150"/>
      <c r="W203" s="150"/>
      <c r="X203" s="150"/>
      <c r="Y203" s="150"/>
      <c r="Z203" s="150"/>
    </row>
    <row r="204" ht="12.75" customHeight="1">
      <c r="A204" s="150"/>
      <c r="B204" s="150"/>
      <c r="C204" s="150"/>
      <c r="D204" s="150"/>
      <c r="E204" s="150"/>
      <c r="F204" s="150"/>
      <c r="G204" s="150"/>
      <c r="H204" s="150"/>
      <c r="I204" s="150"/>
      <c r="J204" s="150"/>
      <c r="K204" s="150"/>
      <c r="L204" s="150"/>
      <c r="M204" s="150"/>
      <c r="N204" s="150"/>
      <c r="O204" s="150"/>
      <c r="P204" s="150"/>
      <c r="Q204" s="150"/>
      <c r="R204" s="150"/>
      <c r="S204" s="150"/>
      <c r="T204" s="150"/>
      <c r="U204" s="150"/>
      <c r="V204" s="150"/>
      <c r="W204" s="150"/>
      <c r="X204" s="150"/>
      <c r="Y204" s="150"/>
      <c r="Z204" s="150"/>
    </row>
    <row r="205" ht="12.75" customHeight="1">
      <c r="A205" s="150"/>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row>
    <row r="206" ht="12.75" customHeight="1">
      <c r="A206" s="150"/>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row>
    <row r="207" ht="12.75" customHeight="1">
      <c r="A207" s="150"/>
      <c r="B207" s="150"/>
      <c r="C207" s="150"/>
      <c r="D207" s="150"/>
      <c r="E207" s="150"/>
      <c r="F207" s="150"/>
      <c r="G207" s="150"/>
      <c r="H207" s="150"/>
      <c r="I207" s="150"/>
      <c r="J207" s="150"/>
      <c r="K207" s="150"/>
      <c r="L207" s="150"/>
      <c r="M207" s="150"/>
      <c r="N207" s="150"/>
      <c r="O207" s="150"/>
      <c r="P207" s="150"/>
      <c r="Q207" s="150"/>
      <c r="R207" s="150"/>
      <c r="S207" s="150"/>
      <c r="T207" s="150"/>
      <c r="U207" s="150"/>
      <c r="V207" s="150"/>
      <c r="W207" s="150"/>
      <c r="X207" s="150"/>
      <c r="Y207" s="150"/>
      <c r="Z207" s="150"/>
    </row>
    <row r="208" ht="12.75" customHeight="1">
      <c r="A208" s="150"/>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row>
    <row r="209" ht="12.75" customHeight="1">
      <c r="A209" s="150"/>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row>
    <row r="210" ht="12.75" customHeight="1">
      <c r="A210" s="15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row>
    <row r="211" ht="12.75" customHeight="1">
      <c r="A211" s="150"/>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row>
    <row r="212" ht="12.75" customHeight="1">
      <c r="A212" s="150"/>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row>
    <row r="213" ht="12.75" customHeight="1">
      <c r="A213" s="150"/>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row>
    <row r="214" ht="12.75" customHeight="1">
      <c r="A214" s="150"/>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row>
    <row r="215" ht="12.75" customHeight="1">
      <c r="A215" s="150"/>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row>
    <row r="216" ht="12.75" customHeight="1">
      <c r="A216" s="150"/>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row>
    <row r="217" ht="12.75" customHeight="1">
      <c r="A217" s="150"/>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row>
    <row r="218" ht="12.75" customHeight="1">
      <c r="A218" s="150"/>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row>
    <row r="219" ht="12.75" customHeight="1">
      <c r="A219" s="150"/>
      <c r="B219" s="150"/>
      <c r="C219" s="150"/>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c r="Z219" s="150"/>
    </row>
    <row r="220" ht="12.75" customHeight="1">
      <c r="A220" s="150"/>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G2:G3"/>
    <mergeCell ref="H2:H3"/>
    <mergeCell ref="A9:B9"/>
    <mergeCell ref="A10:G10"/>
    <mergeCell ref="A1:H1"/>
    <mergeCell ref="A2:A4"/>
    <mergeCell ref="B2:B4"/>
    <mergeCell ref="C2:C3"/>
    <mergeCell ref="D2:D3"/>
    <mergeCell ref="E2:E3"/>
    <mergeCell ref="F2:F3"/>
  </mergeCells>
  <printOptions/>
  <pageMargins bottom="0.787401575" footer="0.0" header="0.0" left="0.511811024" right="0.511811024" top="0.787401575"/>
  <pageSetup paperSize="9" scale="60"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EABAB"/>
    <pageSetUpPr/>
  </sheetPr>
  <sheetViews>
    <sheetView workbookViewId="0"/>
  </sheetViews>
  <sheetFormatPr customHeight="1" defaultColWidth="12.63" defaultRowHeight="15.0"/>
  <cols>
    <col customWidth="1" min="1" max="1" width="46.88"/>
    <col customWidth="1" min="2" max="2" width="20.13"/>
    <col customWidth="1" min="3" max="3" width="15.63"/>
    <col customWidth="1" min="4" max="4" width="19.13"/>
    <col customWidth="1" min="5" max="5" width="9.13"/>
    <col customWidth="1" min="6" max="23" width="8.63"/>
  </cols>
  <sheetData>
    <row r="1" ht="32.25" customHeight="1">
      <c r="A1" s="219" t="s">
        <v>25</v>
      </c>
      <c r="E1" s="220"/>
      <c r="F1" s="220"/>
      <c r="G1" s="220"/>
      <c r="H1" s="220"/>
      <c r="I1" s="220"/>
      <c r="J1" s="220"/>
      <c r="K1" s="220"/>
      <c r="L1" s="220"/>
      <c r="M1" s="220"/>
      <c r="N1" s="220"/>
      <c r="O1" s="220"/>
      <c r="P1" s="220"/>
      <c r="Q1" s="220"/>
      <c r="R1" s="220"/>
      <c r="S1" s="220"/>
      <c r="T1" s="220"/>
      <c r="U1" s="220"/>
      <c r="V1" s="220"/>
      <c r="W1" s="220"/>
    </row>
    <row r="2" ht="18.0" customHeight="1">
      <c r="A2" s="221" t="s">
        <v>268</v>
      </c>
      <c r="B2" s="222"/>
      <c r="C2" s="222"/>
      <c r="D2" s="223"/>
      <c r="E2" s="220"/>
      <c r="F2" s="220"/>
      <c r="G2" s="220"/>
      <c r="H2" s="220"/>
      <c r="I2" s="220"/>
      <c r="J2" s="220"/>
      <c r="K2" s="220"/>
      <c r="L2" s="220"/>
      <c r="M2" s="220"/>
      <c r="N2" s="220"/>
      <c r="O2" s="220"/>
      <c r="P2" s="220"/>
      <c r="Q2" s="220"/>
      <c r="R2" s="220"/>
      <c r="S2" s="220"/>
      <c r="T2" s="220"/>
      <c r="U2" s="220"/>
      <c r="V2" s="220"/>
      <c r="W2" s="220"/>
    </row>
    <row r="3" ht="15.0" customHeight="1">
      <c r="A3" s="224" t="s">
        <v>269</v>
      </c>
      <c r="B3" s="225" t="s">
        <v>373</v>
      </c>
      <c r="C3" s="225" t="s">
        <v>374</v>
      </c>
      <c r="D3" s="225" t="s">
        <v>375</v>
      </c>
      <c r="E3" s="220"/>
      <c r="F3" s="220"/>
      <c r="G3" s="220"/>
      <c r="H3" s="220"/>
      <c r="I3" s="220"/>
      <c r="J3" s="220"/>
      <c r="K3" s="220"/>
      <c r="L3" s="220"/>
      <c r="M3" s="220"/>
      <c r="N3" s="220"/>
      <c r="O3" s="220"/>
      <c r="P3" s="220"/>
      <c r="Q3" s="220"/>
      <c r="R3" s="220"/>
      <c r="S3" s="220"/>
      <c r="T3" s="220"/>
      <c r="U3" s="220"/>
      <c r="V3" s="220"/>
      <c r="W3" s="220"/>
    </row>
    <row r="4" ht="12.75" customHeight="1">
      <c r="A4" s="226"/>
      <c r="B4" s="226"/>
      <c r="C4" s="226"/>
      <c r="D4" s="226"/>
      <c r="E4" s="220"/>
      <c r="F4" s="220"/>
      <c r="G4" s="220"/>
      <c r="H4" s="220"/>
      <c r="I4" s="220"/>
      <c r="J4" s="220"/>
      <c r="K4" s="220"/>
      <c r="L4" s="220"/>
      <c r="M4" s="220"/>
      <c r="N4" s="220"/>
      <c r="O4" s="220"/>
      <c r="P4" s="220"/>
      <c r="Q4" s="220"/>
      <c r="R4" s="220"/>
      <c r="S4" s="220"/>
      <c r="T4" s="220"/>
      <c r="U4" s="220"/>
      <c r="V4" s="220"/>
      <c r="W4" s="220"/>
    </row>
    <row r="5" ht="42.75" customHeight="1">
      <c r="A5" s="227" t="s">
        <v>281</v>
      </c>
      <c r="B5" s="345" t="s">
        <v>763</v>
      </c>
      <c r="C5" s="346" t="s">
        <v>764</v>
      </c>
      <c r="D5" s="347" t="s">
        <v>385</v>
      </c>
      <c r="E5" s="220"/>
      <c r="F5" s="220"/>
      <c r="G5" s="220"/>
      <c r="H5" s="220"/>
      <c r="I5" s="220"/>
      <c r="J5" s="220"/>
      <c r="K5" s="220"/>
      <c r="L5" s="220"/>
      <c r="M5" s="220"/>
      <c r="N5" s="220"/>
      <c r="O5" s="220"/>
      <c r="P5" s="220"/>
      <c r="Q5" s="220"/>
      <c r="R5" s="220"/>
      <c r="S5" s="220"/>
      <c r="T5" s="220"/>
      <c r="U5" s="220"/>
      <c r="V5" s="220"/>
      <c r="W5" s="220"/>
    </row>
    <row r="6" ht="12.75" customHeight="1">
      <c r="A6" s="175"/>
      <c r="B6" s="175"/>
      <c r="C6" s="175"/>
      <c r="D6" s="175"/>
      <c r="E6" s="220"/>
      <c r="F6" s="220"/>
      <c r="G6" s="220"/>
      <c r="H6" s="220"/>
      <c r="I6" s="220"/>
      <c r="J6" s="220"/>
      <c r="K6" s="220"/>
      <c r="L6" s="220"/>
      <c r="M6" s="220"/>
      <c r="N6" s="220"/>
      <c r="O6" s="220"/>
      <c r="P6" s="220"/>
      <c r="Q6" s="220"/>
      <c r="R6" s="220"/>
      <c r="S6" s="220"/>
      <c r="T6" s="220"/>
      <c r="U6" s="220"/>
      <c r="V6" s="220"/>
      <c r="W6" s="220"/>
    </row>
    <row r="7" ht="12.75" customHeight="1">
      <c r="A7" s="220"/>
      <c r="B7" s="220"/>
      <c r="C7" s="220"/>
      <c r="D7" s="220"/>
      <c r="E7" s="220"/>
      <c r="F7" s="220"/>
      <c r="G7" s="220"/>
      <c r="H7" s="220"/>
      <c r="I7" s="220"/>
      <c r="J7" s="220"/>
      <c r="K7" s="220"/>
      <c r="L7" s="220"/>
      <c r="M7" s="220"/>
      <c r="N7" s="220"/>
      <c r="O7" s="220"/>
      <c r="P7" s="220"/>
      <c r="Q7" s="220"/>
      <c r="R7" s="220"/>
      <c r="S7" s="220"/>
      <c r="T7" s="220"/>
      <c r="U7" s="220"/>
      <c r="V7" s="220"/>
      <c r="W7" s="220"/>
    </row>
    <row r="8" ht="12.75" customHeight="1">
      <c r="A8" s="220"/>
      <c r="B8" s="220"/>
      <c r="C8" s="220"/>
      <c r="D8" s="220"/>
      <c r="E8" s="220"/>
      <c r="F8" s="220"/>
      <c r="G8" s="220"/>
      <c r="H8" s="220"/>
      <c r="I8" s="220"/>
      <c r="J8" s="220"/>
      <c r="K8" s="220"/>
      <c r="L8" s="220"/>
      <c r="M8" s="220"/>
      <c r="N8" s="220"/>
      <c r="O8" s="220"/>
      <c r="P8" s="220"/>
      <c r="Q8" s="220"/>
      <c r="R8" s="220"/>
      <c r="S8" s="220"/>
      <c r="T8" s="220"/>
      <c r="U8" s="220"/>
      <c r="V8" s="220"/>
      <c r="W8" s="220"/>
    </row>
    <row r="9" ht="12.75" customHeight="1">
      <c r="A9" s="220"/>
      <c r="B9" s="220"/>
      <c r="C9" s="220"/>
      <c r="D9" s="220"/>
      <c r="E9" s="220"/>
      <c r="F9" s="220"/>
      <c r="G9" s="220"/>
      <c r="H9" s="220"/>
      <c r="I9" s="220"/>
      <c r="J9" s="220"/>
      <c r="K9" s="220"/>
      <c r="L9" s="220"/>
      <c r="M9" s="220"/>
      <c r="N9" s="220"/>
      <c r="O9" s="220"/>
      <c r="P9" s="220"/>
      <c r="Q9" s="220"/>
      <c r="R9" s="220"/>
      <c r="S9" s="220"/>
      <c r="T9" s="220"/>
      <c r="U9" s="220"/>
      <c r="V9" s="220"/>
      <c r="W9" s="220"/>
    </row>
    <row r="10" ht="12.7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row>
    <row r="11" ht="12.75" customHeight="1">
      <c r="A11" s="220"/>
      <c r="B11" s="220"/>
      <c r="C11" s="220"/>
      <c r="D11" s="220"/>
      <c r="E11" s="220"/>
      <c r="F11" s="220"/>
      <c r="G11" s="220"/>
      <c r="H11" s="220"/>
      <c r="I11" s="220"/>
      <c r="J11" s="220"/>
      <c r="K11" s="220"/>
      <c r="L11" s="220"/>
      <c r="M11" s="220"/>
      <c r="N11" s="220"/>
      <c r="O11" s="220"/>
      <c r="P11" s="220"/>
      <c r="Q11" s="220"/>
      <c r="R11" s="220"/>
      <c r="S11" s="220"/>
      <c r="T11" s="220"/>
      <c r="U11" s="220"/>
      <c r="V11" s="220"/>
      <c r="W11" s="220"/>
    </row>
    <row r="12" ht="12.75" customHeight="1">
      <c r="A12" s="220"/>
      <c r="B12" s="220"/>
      <c r="C12" s="220"/>
      <c r="D12" s="220"/>
      <c r="E12" s="220"/>
      <c r="F12" s="220"/>
      <c r="G12" s="220"/>
      <c r="H12" s="220"/>
      <c r="I12" s="220"/>
      <c r="J12" s="220"/>
      <c r="K12" s="220"/>
      <c r="L12" s="220"/>
      <c r="M12" s="220"/>
      <c r="N12" s="220"/>
      <c r="O12" s="220"/>
      <c r="P12" s="220"/>
      <c r="Q12" s="220"/>
      <c r="R12" s="220"/>
      <c r="S12" s="220"/>
      <c r="T12" s="220"/>
      <c r="U12" s="220"/>
      <c r="V12" s="220"/>
      <c r="W12" s="220"/>
    </row>
    <row r="13" ht="12.75" customHeight="1">
      <c r="A13" s="220"/>
      <c r="B13" s="220"/>
      <c r="C13" s="220"/>
      <c r="D13" s="220"/>
      <c r="E13" s="220"/>
      <c r="F13" s="220"/>
      <c r="G13" s="220"/>
      <c r="H13" s="220"/>
      <c r="I13" s="220"/>
      <c r="J13" s="220"/>
      <c r="K13" s="220"/>
      <c r="L13" s="220"/>
      <c r="M13" s="220"/>
      <c r="N13" s="220"/>
      <c r="O13" s="220"/>
      <c r="P13" s="220"/>
      <c r="Q13" s="220"/>
      <c r="R13" s="220"/>
      <c r="S13" s="220"/>
      <c r="T13" s="220"/>
      <c r="U13" s="220"/>
      <c r="V13" s="220"/>
      <c r="W13" s="220"/>
    </row>
    <row r="14" ht="12.75" customHeight="1">
      <c r="A14" s="220"/>
      <c r="B14" s="220"/>
      <c r="C14" s="220"/>
      <c r="D14" s="220"/>
      <c r="E14" s="220"/>
      <c r="F14" s="220"/>
      <c r="G14" s="220"/>
      <c r="H14" s="220"/>
      <c r="I14" s="220"/>
      <c r="J14" s="220"/>
      <c r="K14" s="220"/>
      <c r="L14" s="220"/>
      <c r="M14" s="220"/>
      <c r="N14" s="220"/>
      <c r="O14" s="220"/>
      <c r="P14" s="220"/>
      <c r="Q14" s="220"/>
      <c r="R14" s="220"/>
      <c r="S14" s="220"/>
      <c r="T14" s="220"/>
      <c r="U14" s="220"/>
      <c r="V14" s="220"/>
      <c r="W14" s="220"/>
    </row>
    <row r="15" ht="12.75" customHeight="1">
      <c r="A15" s="220"/>
      <c r="B15" s="220"/>
      <c r="C15" s="220"/>
      <c r="D15" s="220"/>
      <c r="E15" s="220"/>
      <c r="F15" s="220"/>
      <c r="G15" s="220"/>
      <c r="H15" s="220"/>
      <c r="I15" s="220"/>
      <c r="J15" s="220"/>
      <c r="K15" s="220"/>
      <c r="L15" s="220"/>
      <c r="M15" s="220"/>
      <c r="N15" s="220"/>
      <c r="O15" s="220"/>
      <c r="P15" s="220"/>
      <c r="Q15" s="220"/>
      <c r="R15" s="220"/>
      <c r="S15" s="220"/>
      <c r="T15" s="220"/>
      <c r="U15" s="220"/>
      <c r="V15" s="220"/>
      <c r="W15" s="220"/>
    </row>
    <row r="16" ht="12.75" customHeight="1">
      <c r="A16" s="220"/>
      <c r="B16" s="220"/>
      <c r="C16" s="220"/>
      <c r="D16" s="220"/>
      <c r="E16" s="220"/>
      <c r="F16" s="220"/>
      <c r="G16" s="220"/>
      <c r="H16" s="220"/>
      <c r="I16" s="220"/>
      <c r="J16" s="220"/>
      <c r="K16" s="220"/>
      <c r="L16" s="220"/>
      <c r="M16" s="220"/>
      <c r="N16" s="220"/>
      <c r="O16" s="220"/>
      <c r="P16" s="220"/>
      <c r="Q16" s="220"/>
      <c r="R16" s="220"/>
      <c r="S16" s="220"/>
      <c r="T16" s="220"/>
      <c r="U16" s="220"/>
      <c r="V16" s="220"/>
      <c r="W16" s="220"/>
    </row>
    <row r="17" ht="12.75" customHeight="1">
      <c r="A17" s="220"/>
      <c r="B17" s="220"/>
      <c r="C17" s="220"/>
      <c r="D17" s="220"/>
      <c r="E17" s="220"/>
      <c r="F17" s="220"/>
      <c r="G17" s="220"/>
      <c r="H17" s="220"/>
      <c r="I17" s="220"/>
      <c r="J17" s="220"/>
      <c r="K17" s="220"/>
      <c r="L17" s="220"/>
      <c r="M17" s="220"/>
      <c r="N17" s="220"/>
      <c r="O17" s="220"/>
      <c r="P17" s="220"/>
      <c r="Q17" s="220"/>
      <c r="R17" s="220"/>
      <c r="S17" s="220"/>
      <c r="T17" s="220"/>
      <c r="U17" s="220"/>
      <c r="V17" s="220"/>
      <c r="W17" s="220"/>
    </row>
    <row r="18" ht="12.75" customHeight="1">
      <c r="A18" s="220"/>
      <c r="B18" s="220"/>
      <c r="C18" s="220"/>
      <c r="D18" s="220"/>
      <c r="E18" s="220"/>
      <c r="F18" s="220"/>
      <c r="G18" s="220"/>
      <c r="H18" s="220"/>
      <c r="I18" s="220"/>
      <c r="J18" s="220"/>
      <c r="K18" s="220"/>
      <c r="L18" s="220"/>
      <c r="M18" s="220"/>
      <c r="N18" s="220"/>
      <c r="O18" s="220"/>
      <c r="P18" s="220"/>
      <c r="Q18" s="220"/>
      <c r="R18" s="220"/>
      <c r="S18" s="220"/>
      <c r="T18" s="220"/>
      <c r="U18" s="220"/>
      <c r="V18" s="220"/>
      <c r="W18" s="220"/>
    </row>
    <row r="19" ht="12.75" customHeight="1">
      <c r="A19" s="220"/>
      <c r="B19" s="220"/>
      <c r="C19" s="220"/>
      <c r="D19" s="220"/>
      <c r="E19" s="220"/>
      <c r="F19" s="220"/>
      <c r="G19" s="220"/>
      <c r="H19" s="220"/>
      <c r="I19" s="220"/>
      <c r="J19" s="220"/>
      <c r="K19" s="220"/>
      <c r="L19" s="220"/>
      <c r="M19" s="220"/>
      <c r="N19" s="220"/>
      <c r="O19" s="220"/>
      <c r="P19" s="220"/>
      <c r="Q19" s="220"/>
      <c r="R19" s="220"/>
      <c r="S19" s="220"/>
      <c r="T19" s="220"/>
      <c r="U19" s="220"/>
      <c r="V19" s="220"/>
      <c r="W19" s="220"/>
    </row>
    <row r="20" ht="12.75" customHeight="1">
      <c r="A20" s="220"/>
      <c r="B20" s="220"/>
      <c r="C20" s="220"/>
      <c r="D20" s="220"/>
      <c r="E20" s="220"/>
      <c r="F20" s="220"/>
      <c r="G20" s="220"/>
      <c r="H20" s="220"/>
      <c r="I20" s="220"/>
      <c r="J20" s="220"/>
      <c r="K20" s="220"/>
      <c r="L20" s="220"/>
      <c r="M20" s="220"/>
      <c r="N20" s="220"/>
      <c r="O20" s="220"/>
      <c r="P20" s="220"/>
      <c r="Q20" s="220"/>
      <c r="R20" s="220"/>
      <c r="S20" s="220"/>
      <c r="T20" s="220"/>
      <c r="U20" s="220"/>
      <c r="V20" s="220"/>
      <c r="W20" s="220"/>
    </row>
    <row r="21" ht="12.75" customHeight="1">
      <c r="A21" s="220"/>
      <c r="B21" s="220"/>
      <c r="C21" s="220"/>
      <c r="D21" s="220"/>
      <c r="E21" s="220"/>
      <c r="F21" s="220"/>
      <c r="G21" s="220"/>
      <c r="H21" s="220"/>
      <c r="I21" s="220"/>
      <c r="J21" s="220"/>
      <c r="K21" s="220"/>
      <c r="L21" s="220"/>
      <c r="M21" s="220"/>
      <c r="N21" s="220"/>
      <c r="O21" s="220"/>
      <c r="P21" s="220"/>
      <c r="Q21" s="220"/>
      <c r="R21" s="220"/>
      <c r="S21" s="220"/>
      <c r="T21" s="220"/>
      <c r="U21" s="220"/>
      <c r="V21" s="220"/>
      <c r="W21" s="220"/>
    </row>
    <row r="22" ht="12.75" customHeight="1">
      <c r="A22" s="220"/>
      <c r="B22" s="220"/>
      <c r="C22" s="220"/>
      <c r="D22" s="220"/>
      <c r="E22" s="220"/>
      <c r="F22" s="220"/>
      <c r="G22" s="220"/>
      <c r="H22" s="220"/>
      <c r="I22" s="220"/>
      <c r="J22" s="220"/>
      <c r="K22" s="220"/>
      <c r="L22" s="220"/>
      <c r="M22" s="220"/>
      <c r="N22" s="220"/>
      <c r="O22" s="220"/>
      <c r="P22" s="220"/>
      <c r="Q22" s="220"/>
      <c r="R22" s="220"/>
      <c r="S22" s="220"/>
      <c r="T22" s="220"/>
      <c r="U22" s="220"/>
      <c r="V22" s="220"/>
      <c r="W22" s="220"/>
    </row>
    <row r="23" ht="12.75" customHeight="1">
      <c r="A23" s="220"/>
      <c r="B23" s="220"/>
      <c r="C23" s="220"/>
      <c r="D23" s="220"/>
      <c r="E23" s="220"/>
      <c r="F23" s="220"/>
      <c r="G23" s="220"/>
      <c r="H23" s="220"/>
      <c r="I23" s="220"/>
      <c r="J23" s="220"/>
      <c r="K23" s="220"/>
      <c r="L23" s="220"/>
      <c r="M23" s="220"/>
      <c r="N23" s="220"/>
      <c r="O23" s="220"/>
      <c r="P23" s="220"/>
      <c r="Q23" s="220"/>
      <c r="R23" s="220"/>
      <c r="S23" s="220"/>
      <c r="T23" s="220"/>
      <c r="U23" s="220"/>
      <c r="V23" s="220"/>
      <c r="W23" s="220"/>
    </row>
    <row r="24" ht="12.75" customHeight="1">
      <c r="A24" s="220"/>
      <c r="B24" s="220"/>
      <c r="C24" s="220"/>
      <c r="D24" s="220"/>
      <c r="E24" s="220"/>
      <c r="F24" s="220"/>
      <c r="G24" s="220"/>
      <c r="H24" s="220"/>
      <c r="I24" s="220"/>
      <c r="J24" s="220"/>
      <c r="K24" s="220"/>
      <c r="L24" s="220"/>
      <c r="M24" s="220"/>
      <c r="N24" s="220"/>
      <c r="O24" s="220"/>
      <c r="P24" s="220"/>
      <c r="Q24" s="220"/>
      <c r="R24" s="220"/>
      <c r="S24" s="220"/>
      <c r="T24" s="220"/>
      <c r="U24" s="220"/>
      <c r="V24" s="220"/>
      <c r="W24" s="220"/>
    </row>
    <row r="25" ht="12.75" customHeight="1">
      <c r="A25" s="220"/>
      <c r="B25" s="220"/>
      <c r="C25" s="220"/>
      <c r="D25" s="220"/>
      <c r="E25" s="220"/>
      <c r="F25" s="220"/>
      <c r="G25" s="220"/>
      <c r="H25" s="220"/>
      <c r="I25" s="220"/>
      <c r="J25" s="220"/>
      <c r="K25" s="220"/>
      <c r="L25" s="220"/>
      <c r="M25" s="220"/>
      <c r="N25" s="220"/>
      <c r="O25" s="220"/>
      <c r="P25" s="220"/>
      <c r="Q25" s="220"/>
      <c r="R25" s="220"/>
      <c r="S25" s="220"/>
      <c r="T25" s="220"/>
      <c r="U25" s="220"/>
      <c r="V25" s="220"/>
      <c r="W25" s="220"/>
    </row>
    <row r="26" ht="12.75" customHeight="1">
      <c r="A26" s="220"/>
      <c r="B26" s="220"/>
      <c r="C26" s="220"/>
      <c r="D26" s="220"/>
      <c r="E26" s="220"/>
      <c r="F26" s="220"/>
      <c r="G26" s="220"/>
      <c r="H26" s="220"/>
      <c r="I26" s="220"/>
      <c r="J26" s="220"/>
      <c r="K26" s="220"/>
      <c r="L26" s="220"/>
      <c r="M26" s="220"/>
      <c r="N26" s="220"/>
      <c r="O26" s="220"/>
      <c r="P26" s="220"/>
      <c r="Q26" s="220"/>
      <c r="R26" s="220"/>
      <c r="S26" s="220"/>
      <c r="T26" s="220"/>
      <c r="U26" s="220"/>
      <c r="V26" s="220"/>
      <c r="W26" s="220"/>
    </row>
    <row r="27" ht="12.75" customHeight="1">
      <c r="A27" s="220"/>
      <c r="B27" s="220"/>
      <c r="C27" s="220"/>
      <c r="D27" s="220"/>
      <c r="E27" s="220"/>
      <c r="F27" s="220"/>
      <c r="G27" s="220"/>
      <c r="H27" s="220"/>
      <c r="I27" s="220"/>
      <c r="J27" s="220"/>
      <c r="K27" s="220"/>
      <c r="L27" s="220"/>
      <c r="M27" s="220"/>
      <c r="N27" s="220"/>
      <c r="O27" s="220"/>
      <c r="P27" s="220"/>
      <c r="Q27" s="220"/>
      <c r="R27" s="220"/>
      <c r="S27" s="220"/>
      <c r="T27" s="220"/>
      <c r="U27" s="220"/>
      <c r="V27" s="220"/>
      <c r="W27" s="220"/>
    </row>
    <row r="28" ht="12.75" customHeight="1">
      <c r="A28" s="220"/>
      <c r="B28" s="220"/>
      <c r="C28" s="220"/>
      <c r="D28" s="220"/>
      <c r="E28" s="220"/>
      <c r="F28" s="220"/>
      <c r="G28" s="220"/>
      <c r="H28" s="220"/>
      <c r="I28" s="220"/>
      <c r="J28" s="220"/>
      <c r="K28" s="220"/>
      <c r="L28" s="220"/>
      <c r="M28" s="220"/>
      <c r="N28" s="220"/>
      <c r="O28" s="220"/>
      <c r="P28" s="220"/>
      <c r="Q28" s="220"/>
      <c r="R28" s="220"/>
      <c r="S28" s="220"/>
      <c r="T28" s="220"/>
      <c r="U28" s="220"/>
      <c r="V28" s="220"/>
      <c r="W28" s="220"/>
    </row>
    <row r="29" ht="12.75" customHeight="1">
      <c r="A29" s="220"/>
      <c r="B29" s="220"/>
      <c r="C29" s="220"/>
      <c r="D29" s="220"/>
      <c r="E29" s="220"/>
      <c r="F29" s="220"/>
      <c r="G29" s="220"/>
      <c r="H29" s="220"/>
      <c r="I29" s="220"/>
      <c r="J29" s="220"/>
      <c r="K29" s="220"/>
      <c r="L29" s="220"/>
      <c r="M29" s="220"/>
      <c r="N29" s="220"/>
      <c r="O29" s="220"/>
      <c r="P29" s="220"/>
      <c r="Q29" s="220"/>
      <c r="R29" s="220"/>
      <c r="S29" s="220"/>
      <c r="T29" s="220"/>
      <c r="U29" s="220"/>
      <c r="V29" s="220"/>
      <c r="W29" s="220"/>
    </row>
    <row r="30" ht="12.75" customHeight="1">
      <c r="A30" s="220"/>
      <c r="B30" s="220"/>
      <c r="C30" s="220"/>
      <c r="D30" s="220"/>
      <c r="E30" s="220"/>
      <c r="F30" s="220"/>
      <c r="G30" s="220"/>
      <c r="H30" s="220"/>
      <c r="I30" s="220"/>
      <c r="J30" s="220"/>
      <c r="K30" s="220"/>
      <c r="L30" s="220"/>
      <c r="M30" s="220"/>
      <c r="N30" s="220"/>
      <c r="O30" s="220"/>
      <c r="P30" s="220"/>
      <c r="Q30" s="220"/>
      <c r="R30" s="220"/>
      <c r="S30" s="220"/>
      <c r="T30" s="220"/>
      <c r="U30" s="220"/>
      <c r="V30" s="220"/>
      <c r="W30" s="220"/>
    </row>
    <row r="31" ht="12.75" customHeight="1">
      <c r="A31" s="220"/>
      <c r="B31" s="220"/>
      <c r="C31" s="220"/>
      <c r="D31" s="220"/>
      <c r="E31" s="220"/>
      <c r="F31" s="220"/>
      <c r="G31" s="220"/>
      <c r="H31" s="220"/>
      <c r="I31" s="220"/>
      <c r="J31" s="220"/>
      <c r="K31" s="220"/>
      <c r="L31" s="220"/>
      <c r="M31" s="220"/>
      <c r="N31" s="220"/>
      <c r="O31" s="220"/>
      <c r="P31" s="220"/>
      <c r="Q31" s="220"/>
      <c r="R31" s="220"/>
      <c r="S31" s="220"/>
      <c r="T31" s="220"/>
      <c r="U31" s="220"/>
      <c r="V31" s="220"/>
      <c r="W31" s="220"/>
    </row>
    <row r="32" ht="12.75" customHeight="1">
      <c r="A32" s="220"/>
      <c r="B32" s="220"/>
      <c r="C32" s="220"/>
      <c r="D32" s="220"/>
      <c r="E32" s="220"/>
      <c r="F32" s="220"/>
      <c r="G32" s="220"/>
      <c r="H32" s="220"/>
      <c r="I32" s="220"/>
      <c r="J32" s="220"/>
      <c r="K32" s="220"/>
      <c r="L32" s="220"/>
      <c r="M32" s="220"/>
      <c r="N32" s="220"/>
      <c r="O32" s="220"/>
      <c r="P32" s="220"/>
      <c r="Q32" s="220"/>
      <c r="R32" s="220"/>
      <c r="S32" s="220"/>
      <c r="T32" s="220"/>
      <c r="U32" s="220"/>
      <c r="V32" s="220"/>
      <c r="W32" s="220"/>
    </row>
    <row r="33" ht="12.75" customHeight="1">
      <c r="A33" s="220"/>
      <c r="B33" s="220"/>
      <c r="C33" s="220"/>
      <c r="D33" s="220"/>
      <c r="E33" s="220"/>
      <c r="F33" s="220"/>
      <c r="G33" s="220"/>
      <c r="H33" s="220"/>
      <c r="I33" s="220"/>
      <c r="J33" s="220"/>
      <c r="K33" s="220"/>
      <c r="L33" s="220"/>
      <c r="M33" s="220"/>
      <c r="N33" s="220"/>
      <c r="O33" s="220"/>
      <c r="P33" s="220"/>
      <c r="Q33" s="220"/>
      <c r="R33" s="220"/>
      <c r="S33" s="220"/>
      <c r="T33" s="220"/>
      <c r="U33" s="220"/>
      <c r="V33" s="220"/>
      <c r="W33" s="220"/>
    </row>
    <row r="34" ht="12.75" customHeight="1">
      <c r="A34" s="220"/>
      <c r="B34" s="220"/>
      <c r="C34" s="220"/>
      <c r="D34" s="220"/>
      <c r="E34" s="220"/>
      <c r="F34" s="220"/>
      <c r="G34" s="220"/>
      <c r="H34" s="220"/>
      <c r="I34" s="220"/>
      <c r="J34" s="220"/>
      <c r="K34" s="220"/>
      <c r="L34" s="220"/>
      <c r="M34" s="220"/>
      <c r="N34" s="220"/>
      <c r="O34" s="220"/>
      <c r="P34" s="220"/>
      <c r="Q34" s="220"/>
      <c r="R34" s="220"/>
      <c r="S34" s="220"/>
      <c r="T34" s="220"/>
      <c r="U34" s="220"/>
      <c r="V34" s="220"/>
      <c r="W34" s="220"/>
    </row>
    <row r="35" ht="12.75" customHeight="1">
      <c r="A35" s="220"/>
      <c r="B35" s="220"/>
      <c r="C35" s="220"/>
      <c r="D35" s="220"/>
      <c r="E35" s="220"/>
      <c r="F35" s="220"/>
      <c r="G35" s="220"/>
      <c r="H35" s="220"/>
      <c r="I35" s="220"/>
      <c r="J35" s="220"/>
      <c r="K35" s="220"/>
      <c r="L35" s="220"/>
      <c r="M35" s="220"/>
      <c r="N35" s="220"/>
      <c r="O35" s="220"/>
      <c r="P35" s="220"/>
      <c r="Q35" s="220"/>
      <c r="R35" s="220"/>
      <c r="S35" s="220"/>
      <c r="T35" s="220"/>
      <c r="U35" s="220"/>
      <c r="V35" s="220"/>
      <c r="W35" s="220"/>
    </row>
    <row r="36" ht="12.75" customHeight="1">
      <c r="A36" s="220"/>
      <c r="B36" s="220"/>
      <c r="C36" s="220"/>
      <c r="D36" s="220"/>
      <c r="E36" s="220"/>
      <c r="F36" s="220"/>
      <c r="G36" s="220"/>
      <c r="H36" s="220"/>
      <c r="I36" s="220"/>
      <c r="J36" s="220"/>
      <c r="K36" s="220"/>
      <c r="L36" s="220"/>
      <c r="M36" s="220"/>
      <c r="N36" s="220"/>
      <c r="O36" s="220"/>
      <c r="P36" s="220"/>
      <c r="Q36" s="220"/>
      <c r="R36" s="220"/>
      <c r="S36" s="220"/>
      <c r="T36" s="220"/>
      <c r="U36" s="220"/>
      <c r="V36" s="220"/>
      <c r="W36" s="220"/>
    </row>
    <row r="37" ht="12.75" customHeight="1">
      <c r="A37" s="220"/>
      <c r="B37" s="220"/>
      <c r="C37" s="220"/>
      <c r="D37" s="220"/>
      <c r="E37" s="220"/>
      <c r="F37" s="220"/>
      <c r="G37" s="220"/>
      <c r="H37" s="220"/>
      <c r="I37" s="220"/>
      <c r="J37" s="220"/>
      <c r="K37" s="220"/>
      <c r="L37" s="220"/>
      <c r="M37" s="220"/>
      <c r="N37" s="220"/>
      <c r="O37" s="220"/>
      <c r="P37" s="220"/>
      <c r="Q37" s="220"/>
      <c r="R37" s="220"/>
      <c r="S37" s="220"/>
      <c r="T37" s="220"/>
      <c r="U37" s="220"/>
      <c r="V37" s="220"/>
      <c r="W37" s="220"/>
    </row>
    <row r="38" ht="12.75" customHeight="1">
      <c r="A38" s="220"/>
      <c r="B38" s="220"/>
      <c r="C38" s="220"/>
      <c r="D38" s="220"/>
      <c r="E38" s="220"/>
      <c r="F38" s="220"/>
      <c r="G38" s="220"/>
      <c r="H38" s="220"/>
      <c r="I38" s="220"/>
      <c r="J38" s="220"/>
      <c r="K38" s="220"/>
      <c r="L38" s="220"/>
      <c r="M38" s="220"/>
      <c r="N38" s="220"/>
      <c r="O38" s="220"/>
      <c r="P38" s="220"/>
      <c r="Q38" s="220"/>
      <c r="R38" s="220"/>
      <c r="S38" s="220"/>
      <c r="T38" s="220"/>
      <c r="U38" s="220"/>
      <c r="V38" s="220"/>
      <c r="W38" s="220"/>
    </row>
    <row r="39" ht="12.75" customHeight="1">
      <c r="A39" s="220"/>
      <c r="B39" s="220"/>
      <c r="C39" s="220"/>
      <c r="D39" s="220"/>
      <c r="E39" s="220"/>
      <c r="F39" s="220"/>
      <c r="G39" s="220"/>
      <c r="H39" s="220"/>
      <c r="I39" s="220"/>
      <c r="J39" s="220"/>
      <c r="K39" s="220"/>
      <c r="L39" s="220"/>
      <c r="M39" s="220"/>
      <c r="N39" s="220"/>
      <c r="O39" s="220"/>
      <c r="P39" s="220"/>
      <c r="Q39" s="220"/>
      <c r="R39" s="220"/>
      <c r="S39" s="220"/>
      <c r="T39" s="220"/>
      <c r="U39" s="220"/>
      <c r="V39" s="220"/>
      <c r="W39" s="220"/>
    </row>
    <row r="40" ht="12.75" customHeight="1">
      <c r="A40" s="220"/>
      <c r="B40" s="220"/>
      <c r="C40" s="220"/>
      <c r="D40" s="220"/>
      <c r="E40" s="220"/>
      <c r="F40" s="220"/>
      <c r="G40" s="220"/>
      <c r="H40" s="220"/>
      <c r="I40" s="220"/>
      <c r="J40" s="220"/>
      <c r="K40" s="220"/>
      <c r="L40" s="220"/>
      <c r="M40" s="220"/>
      <c r="N40" s="220"/>
      <c r="O40" s="220"/>
      <c r="P40" s="220"/>
      <c r="Q40" s="220"/>
      <c r="R40" s="220"/>
      <c r="S40" s="220"/>
      <c r="T40" s="220"/>
      <c r="U40" s="220"/>
      <c r="V40" s="220"/>
      <c r="W40" s="220"/>
    </row>
    <row r="41" ht="12.75" customHeight="1">
      <c r="A41" s="220"/>
      <c r="B41" s="220"/>
      <c r="C41" s="220"/>
      <c r="D41" s="220"/>
      <c r="E41" s="220"/>
      <c r="F41" s="220"/>
      <c r="G41" s="220"/>
      <c r="H41" s="220"/>
      <c r="I41" s="220"/>
      <c r="J41" s="220"/>
      <c r="K41" s="220"/>
      <c r="L41" s="220"/>
      <c r="M41" s="220"/>
      <c r="N41" s="220"/>
      <c r="O41" s="220"/>
      <c r="P41" s="220"/>
      <c r="Q41" s="220"/>
      <c r="R41" s="220"/>
      <c r="S41" s="220"/>
      <c r="T41" s="220"/>
      <c r="U41" s="220"/>
      <c r="V41" s="220"/>
      <c r="W41" s="220"/>
    </row>
    <row r="42" ht="12.75" customHeight="1">
      <c r="A42" s="220"/>
      <c r="B42" s="220"/>
      <c r="C42" s="220"/>
      <c r="D42" s="220"/>
      <c r="E42" s="220"/>
      <c r="F42" s="220"/>
      <c r="G42" s="220"/>
      <c r="H42" s="220"/>
      <c r="I42" s="220"/>
      <c r="J42" s="220"/>
      <c r="K42" s="220"/>
      <c r="L42" s="220"/>
      <c r="M42" s="220"/>
      <c r="N42" s="220"/>
      <c r="O42" s="220"/>
      <c r="P42" s="220"/>
      <c r="Q42" s="220"/>
      <c r="R42" s="220"/>
      <c r="S42" s="220"/>
      <c r="T42" s="220"/>
      <c r="U42" s="220"/>
      <c r="V42" s="220"/>
      <c r="W42" s="220"/>
    </row>
    <row r="43" ht="12.75" customHeight="1">
      <c r="A43" s="220"/>
      <c r="B43" s="220"/>
      <c r="C43" s="220"/>
      <c r="D43" s="220"/>
      <c r="E43" s="220"/>
      <c r="F43" s="220"/>
      <c r="G43" s="220"/>
      <c r="H43" s="220"/>
      <c r="I43" s="220"/>
      <c r="J43" s="220"/>
      <c r="K43" s="220"/>
      <c r="L43" s="220"/>
      <c r="M43" s="220"/>
      <c r="N43" s="220"/>
      <c r="O43" s="220"/>
      <c r="P43" s="220"/>
      <c r="Q43" s="220"/>
      <c r="R43" s="220"/>
      <c r="S43" s="220"/>
      <c r="T43" s="220"/>
      <c r="U43" s="220"/>
      <c r="V43" s="220"/>
      <c r="W43" s="220"/>
    </row>
    <row r="44" ht="12.75" customHeight="1">
      <c r="A44" s="220"/>
      <c r="B44" s="220"/>
      <c r="C44" s="220"/>
      <c r="D44" s="220"/>
      <c r="E44" s="220"/>
      <c r="F44" s="220"/>
      <c r="G44" s="220"/>
      <c r="H44" s="220"/>
      <c r="I44" s="220"/>
      <c r="J44" s="220"/>
      <c r="K44" s="220"/>
      <c r="L44" s="220"/>
      <c r="M44" s="220"/>
      <c r="N44" s="220"/>
      <c r="O44" s="220"/>
      <c r="P44" s="220"/>
      <c r="Q44" s="220"/>
      <c r="R44" s="220"/>
      <c r="S44" s="220"/>
      <c r="T44" s="220"/>
      <c r="U44" s="220"/>
      <c r="V44" s="220"/>
      <c r="W44" s="220"/>
    </row>
    <row r="45" ht="12.75" customHeight="1">
      <c r="A45" s="220"/>
      <c r="B45" s="220"/>
      <c r="C45" s="220"/>
      <c r="D45" s="220"/>
      <c r="E45" s="220"/>
      <c r="F45" s="220"/>
      <c r="G45" s="220"/>
      <c r="H45" s="220"/>
      <c r="I45" s="220"/>
      <c r="J45" s="220"/>
      <c r="K45" s="220"/>
      <c r="L45" s="220"/>
      <c r="M45" s="220"/>
      <c r="N45" s="220"/>
      <c r="O45" s="220"/>
      <c r="P45" s="220"/>
      <c r="Q45" s="220"/>
      <c r="R45" s="220"/>
      <c r="S45" s="220"/>
      <c r="T45" s="220"/>
      <c r="U45" s="220"/>
      <c r="V45" s="220"/>
      <c r="W45" s="220"/>
    </row>
    <row r="46" ht="12.75" customHeight="1">
      <c r="A46" s="220"/>
      <c r="B46" s="220"/>
      <c r="C46" s="220"/>
      <c r="D46" s="220"/>
      <c r="E46" s="220"/>
      <c r="F46" s="220"/>
      <c r="G46" s="220"/>
      <c r="H46" s="220"/>
      <c r="I46" s="220"/>
      <c r="J46" s="220"/>
      <c r="K46" s="220"/>
      <c r="L46" s="220"/>
      <c r="M46" s="220"/>
      <c r="N46" s="220"/>
      <c r="O46" s="220"/>
      <c r="P46" s="220"/>
      <c r="Q46" s="220"/>
      <c r="R46" s="220"/>
      <c r="S46" s="220"/>
      <c r="T46" s="220"/>
      <c r="U46" s="220"/>
      <c r="V46" s="220"/>
      <c r="W46" s="220"/>
    </row>
    <row r="47" ht="12.75" customHeight="1">
      <c r="A47" s="220"/>
      <c r="B47" s="220"/>
      <c r="C47" s="220"/>
      <c r="D47" s="220"/>
      <c r="E47" s="220"/>
      <c r="F47" s="220"/>
      <c r="G47" s="220"/>
      <c r="H47" s="220"/>
      <c r="I47" s="220"/>
      <c r="J47" s="220"/>
      <c r="K47" s="220"/>
      <c r="L47" s="220"/>
      <c r="M47" s="220"/>
      <c r="N47" s="220"/>
      <c r="O47" s="220"/>
      <c r="P47" s="220"/>
      <c r="Q47" s="220"/>
      <c r="R47" s="220"/>
      <c r="S47" s="220"/>
      <c r="T47" s="220"/>
      <c r="U47" s="220"/>
      <c r="V47" s="220"/>
      <c r="W47" s="220"/>
    </row>
    <row r="48" ht="12.75" customHeight="1">
      <c r="A48" s="220"/>
      <c r="B48" s="220"/>
      <c r="C48" s="220"/>
      <c r="D48" s="220"/>
      <c r="E48" s="220"/>
      <c r="F48" s="220"/>
      <c r="G48" s="220"/>
      <c r="H48" s="220"/>
      <c r="I48" s="220"/>
      <c r="J48" s="220"/>
      <c r="K48" s="220"/>
      <c r="L48" s="220"/>
      <c r="M48" s="220"/>
      <c r="N48" s="220"/>
      <c r="O48" s="220"/>
      <c r="P48" s="220"/>
      <c r="Q48" s="220"/>
      <c r="R48" s="220"/>
      <c r="S48" s="220"/>
      <c r="T48" s="220"/>
      <c r="U48" s="220"/>
      <c r="V48" s="220"/>
      <c r="W48" s="220"/>
    </row>
    <row r="49" ht="12.75" customHeight="1">
      <c r="A49" s="220"/>
      <c r="B49" s="220"/>
      <c r="C49" s="220"/>
      <c r="D49" s="220"/>
      <c r="E49" s="220"/>
      <c r="F49" s="220"/>
      <c r="G49" s="220"/>
      <c r="H49" s="220"/>
      <c r="I49" s="220"/>
      <c r="J49" s="220"/>
      <c r="K49" s="220"/>
      <c r="L49" s="220"/>
      <c r="M49" s="220"/>
      <c r="N49" s="220"/>
      <c r="O49" s="220"/>
      <c r="P49" s="220"/>
      <c r="Q49" s="220"/>
      <c r="R49" s="220"/>
      <c r="S49" s="220"/>
      <c r="T49" s="220"/>
      <c r="U49" s="220"/>
      <c r="V49" s="220"/>
      <c r="W49" s="220"/>
    </row>
    <row r="50" ht="12.75" customHeight="1">
      <c r="A50" s="220"/>
      <c r="B50" s="220"/>
      <c r="C50" s="220"/>
      <c r="D50" s="220"/>
      <c r="E50" s="220"/>
      <c r="F50" s="220"/>
      <c r="G50" s="220"/>
      <c r="H50" s="220"/>
      <c r="I50" s="220"/>
      <c r="J50" s="220"/>
      <c r="K50" s="220"/>
      <c r="L50" s="220"/>
      <c r="M50" s="220"/>
      <c r="N50" s="220"/>
      <c r="O50" s="220"/>
      <c r="P50" s="220"/>
      <c r="Q50" s="220"/>
      <c r="R50" s="220"/>
      <c r="S50" s="220"/>
      <c r="T50" s="220"/>
      <c r="U50" s="220"/>
      <c r="V50" s="220"/>
      <c r="W50" s="220"/>
    </row>
    <row r="51" ht="12.75" customHeight="1">
      <c r="A51" s="220"/>
      <c r="B51" s="220"/>
      <c r="C51" s="220"/>
      <c r="D51" s="220"/>
      <c r="E51" s="220"/>
      <c r="F51" s="220"/>
      <c r="G51" s="220"/>
      <c r="H51" s="220"/>
      <c r="I51" s="220"/>
      <c r="J51" s="220"/>
      <c r="K51" s="220"/>
      <c r="L51" s="220"/>
      <c r="M51" s="220"/>
      <c r="N51" s="220"/>
      <c r="O51" s="220"/>
      <c r="P51" s="220"/>
      <c r="Q51" s="220"/>
      <c r="R51" s="220"/>
      <c r="S51" s="220"/>
      <c r="T51" s="220"/>
      <c r="U51" s="220"/>
      <c r="V51" s="220"/>
      <c r="W51" s="220"/>
    </row>
    <row r="52" ht="12.75" customHeight="1">
      <c r="A52" s="220"/>
      <c r="B52" s="220"/>
      <c r="C52" s="220"/>
      <c r="D52" s="220"/>
      <c r="E52" s="220"/>
      <c r="F52" s="220"/>
      <c r="G52" s="220"/>
      <c r="H52" s="220"/>
      <c r="I52" s="220"/>
      <c r="J52" s="220"/>
      <c r="K52" s="220"/>
      <c r="L52" s="220"/>
      <c r="M52" s="220"/>
      <c r="N52" s="220"/>
      <c r="O52" s="220"/>
      <c r="P52" s="220"/>
      <c r="Q52" s="220"/>
      <c r="R52" s="220"/>
      <c r="S52" s="220"/>
      <c r="T52" s="220"/>
      <c r="U52" s="220"/>
      <c r="V52" s="220"/>
      <c r="W52" s="220"/>
    </row>
    <row r="53" ht="12.75" customHeight="1">
      <c r="A53" s="220"/>
      <c r="B53" s="220"/>
      <c r="C53" s="220"/>
      <c r="D53" s="220"/>
      <c r="E53" s="220"/>
      <c r="F53" s="220"/>
      <c r="G53" s="220"/>
      <c r="H53" s="220"/>
      <c r="I53" s="220"/>
      <c r="J53" s="220"/>
      <c r="K53" s="220"/>
      <c r="L53" s="220"/>
      <c r="M53" s="220"/>
      <c r="N53" s="220"/>
      <c r="O53" s="220"/>
      <c r="P53" s="220"/>
      <c r="Q53" s="220"/>
      <c r="R53" s="220"/>
      <c r="S53" s="220"/>
      <c r="T53" s="220"/>
      <c r="U53" s="220"/>
      <c r="V53" s="220"/>
      <c r="W53" s="220"/>
    </row>
    <row r="54" ht="12.75" customHeight="1">
      <c r="A54" s="220"/>
      <c r="B54" s="220"/>
      <c r="C54" s="220"/>
      <c r="D54" s="220"/>
      <c r="E54" s="220"/>
      <c r="F54" s="220"/>
      <c r="G54" s="220"/>
      <c r="H54" s="220"/>
      <c r="I54" s="220"/>
      <c r="J54" s="220"/>
      <c r="K54" s="220"/>
      <c r="L54" s="220"/>
      <c r="M54" s="220"/>
      <c r="N54" s="220"/>
      <c r="O54" s="220"/>
      <c r="P54" s="220"/>
      <c r="Q54" s="220"/>
      <c r="R54" s="220"/>
      <c r="S54" s="220"/>
      <c r="T54" s="220"/>
      <c r="U54" s="220"/>
      <c r="V54" s="220"/>
      <c r="W54" s="220"/>
    </row>
    <row r="55" ht="12.75" customHeight="1">
      <c r="A55" s="220"/>
      <c r="B55" s="220"/>
      <c r="C55" s="220"/>
      <c r="D55" s="220"/>
      <c r="E55" s="220"/>
      <c r="F55" s="220"/>
      <c r="G55" s="220"/>
      <c r="H55" s="220"/>
      <c r="I55" s="220"/>
      <c r="J55" s="220"/>
      <c r="K55" s="220"/>
      <c r="L55" s="220"/>
      <c r="M55" s="220"/>
      <c r="N55" s="220"/>
      <c r="O55" s="220"/>
      <c r="P55" s="220"/>
      <c r="Q55" s="220"/>
      <c r="R55" s="220"/>
      <c r="S55" s="220"/>
      <c r="T55" s="220"/>
      <c r="U55" s="220"/>
      <c r="V55" s="220"/>
      <c r="W55" s="220"/>
    </row>
    <row r="56" ht="12.75" customHeight="1">
      <c r="A56" s="220"/>
      <c r="B56" s="220"/>
      <c r="C56" s="220"/>
      <c r="D56" s="220"/>
      <c r="E56" s="220"/>
      <c r="F56" s="220"/>
      <c r="G56" s="220"/>
      <c r="H56" s="220"/>
      <c r="I56" s="220"/>
      <c r="J56" s="220"/>
      <c r="K56" s="220"/>
      <c r="L56" s="220"/>
      <c r="M56" s="220"/>
      <c r="N56" s="220"/>
      <c r="O56" s="220"/>
      <c r="P56" s="220"/>
      <c r="Q56" s="220"/>
      <c r="R56" s="220"/>
      <c r="S56" s="220"/>
      <c r="T56" s="220"/>
      <c r="U56" s="220"/>
      <c r="V56" s="220"/>
      <c r="W56" s="220"/>
    </row>
    <row r="57" ht="12.75" customHeight="1">
      <c r="A57" s="220"/>
      <c r="B57" s="220"/>
      <c r="C57" s="220"/>
      <c r="D57" s="220"/>
      <c r="E57" s="220"/>
      <c r="F57" s="220"/>
      <c r="G57" s="220"/>
      <c r="H57" s="220"/>
      <c r="I57" s="220"/>
      <c r="J57" s="220"/>
      <c r="K57" s="220"/>
      <c r="L57" s="220"/>
      <c r="M57" s="220"/>
      <c r="N57" s="220"/>
      <c r="O57" s="220"/>
      <c r="P57" s="220"/>
      <c r="Q57" s="220"/>
      <c r="R57" s="220"/>
      <c r="S57" s="220"/>
      <c r="T57" s="220"/>
      <c r="U57" s="220"/>
      <c r="V57" s="220"/>
      <c r="W57" s="220"/>
    </row>
    <row r="58" ht="12.75" customHeight="1">
      <c r="A58" s="220"/>
      <c r="B58" s="220"/>
      <c r="C58" s="220"/>
      <c r="D58" s="220"/>
      <c r="E58" s="220"/>
      <c r="F58" s="220"/>
      <c r="G58" s="220"/>
      <c r="H58" s="220"/>
      <c r="I58" s="220"/>
      <c r="J58" s="220"/>
      <c r="K58" s="220"/>
      <c r="L58" s="220"/>
      <c r="M58" s="220"/>
      <c r="N58" s="220"/>
      <c r="O58" s="220"/>
      <c r="P58" s="220"/>
      <c r="Q58" s="220"/>
      <c r="R58" s="220"/>
      <c r="S58" s="220"/>
      <c r="T58" s="220"/>
      <c r="U58" s="220"/>
      <c r="V58" s="220"/>
      <c r="W58" s="220"/>
    </row>
    <row r="59" ht="12.75" customHeight="1">
      <c r="A59" s="220"/>
      <c r="B59" s="220"/>
      <c r="C59" s="220"/>
      <c r="D59" s="220"/>
      <c r="E59" s="220"/>
      <c r="F59" s="220"/>
      <c r="G59" s="220"/>
      <c r="H59" s="220"/>
      <c r="I59" s="220"/>
      <c r="J59" s="220"/>
      <c r="K59" s="220"/>
      <c r="L59" s="220"/>
      <c r="M59" s="220"/>
      <c r="N59" s="220"/>
      <c r="O59" s="220"/>
      <c r="P59" s="220"/>
      <c r="Q59" s="220"/>
      <c r="R59" s="220"/>
      <c r="S59" s="220"/>
      <c r="T59" s="220"/>
      <c r="U59" s="220"/>
      <c r="V59" s="220"/>
      <c r="W59" s="220"/>
    </row>
    <row r="60" ht="12.75" customHeight="1">
      <c r="A60" s="220"/>
      <c r="B60" s="220"/>
      <c r="C60" s="220"/>
      <c r="D60" s="220"/>
      <c r="E60" s="220"/>
      <c r="F60" s="220"/>
      <c r="G60" s="220"/>
      <c r="H60" s="220"/>
      <c r="I60" s="220"/>
      <c r="J60" s="220"/>
      <c r="K60" s="220"/>
      <c r="L60" s="220"/>
      <c r="M60" s="220"/>
      <c r="N60" s="220"/>
      <c r="O60" s="220"/>
      <c r="P60" s="220"/>
      <c r="Q60" s="220"/>
      <c r="R60" s="220"/>
      <c r="S60" s="220"/>
      <c r="T60" s="220"/>
      <c r="U60" s="220"/>
      <c r="V60" s="220"/>
      <c r="W60" s="220"/>
    </row>
    <row r="61" ht="12.75" customHeight="1">
      <c r="A61" s="220"/>
      <c r="B61" s="220"/>
      <c r="C61" s="220"/>
      <c r="D61" s="220"/>
      <c r="E61" s="220"/>
      <c r="F61" s="220"/>
      <c r="G61" s="220"/>
      <c r="H61" s="220"/>
      <c r="I61" s="220"/>
      <c r="J61" s="220"/>
      <c r="K61" s="220"/>
      <c r="L61" s="220"/>
      <c r="M61" s="220"/>
      <c r="N61" s="220"/>
      <c r="O61" s="220"/>
      <c r="P61" s="220"/>
      <c r="Q61" s="220"/>
      <c r="R61" s="220"/>
      <c r="S61" s="220"/>
      <c r="T61" s="220"/>
      <c r="U61" s="220"/>
      <c r="V61" s="220"/>
      <c r="W61" s="220"/>
    </row>
    <row r="62" ht="12.75" customHeight="1">
      <c r="A62" s="220"/>
      <c r="B62" s="220"/>
      <c r="C62" s="220"/>
      <c r="D62" s="220"/>
      <c r="E62" s="220"/>
      <c r="F62" s="220"/>
      <c r="G62" s="220"/>
      <c r="H62" s="220"/>
      <c r="I62" s="220"/>
      <c r="J62" s="220"/>
      <c r="K62" s="220"/>
      <c r="L62" s="220"/>
      <c r="M62" s="220"/>
      <c r="N62" s="220"/>
      <c r="O62" s="220"/>
      <c r="P62" s="220"/>
      <c r="Q62" s="220"/>
      <c r="R62" s="220"/>
      <c r="S62" s="220"/>
      <c r="T62" s="220"/>
      <c r="U62" s="220"/>
      <c r="V62" s="220"/>
      <c r="W62" s="220"/>
    </row>
    <row r="63" ht="12.75" customHeight="1">
      <c r="A63" s="220"/>
      <c r="B63" s="220"/>
      <c r="C63" s="220"/>
      <c r="D63" s="220"/>
      <c r="E63" s="220"/>
      <c r="F63" s="220"/>
      <c r="G63" s="220"/>
      <c r="H63" s="220"/>
      <c r="I63" s="220"/>
      <c r="J63" s="220"/>
      <c r="K63" s="220"/>
      <c r="L63" s="220"/>
      <c r="M63" s="220"/>
      <c r="N63" s="220"/>
      <c r="O63" s="220"/>
      <c r="P63" s="220"/>
      <c r="Q63" s="220"/>
      <c r="R63" s="220"/>
      <c r="S63" s="220"/>
      <c r="T63" s="220"/>
      <c r="U63" s="220"/>
      <c r="V63" s="220"/>
      <c r="W63" s="220"/>
    </row>
    <row r="64" ht="12.75" customHeight="1">
      <c r="A64" s="220"/>
      <c r="B64" s="220"/>
      <c r="C64" s="220"/>
      <c r="D64" s="220"/>
      <c r="E64" s="220"/>
      <c r="F64" s="220"/>
      <c r="G64" s="220"/>
      <c r="H64" s="220"/>
      <c r="I64" s="220"/>
      <c r="J64" s="220"/>
      <c r="K64" s="220"/>
      <c r="L64" s="220"/>
      <c r="M64" s="220"/>
      <c r="N64" s="220"/>
      <c r="O64" s="220"/>
      <c r="P64" s="220"/>
      <c r="Q64" s="220"/>
      <c r="R64" s="220"/>
      <c r="S64" s="220"/>
      <c r="T64" s="220"/>
      <c r="U64" s="220"/>
      <c r="V64" s="220"/>
      <c r="W64" s="220"/>
    </row>
    <row r="65" ht="12.75" customHeight="1">
      <c r="A65" s="220"/>
      <c r="B65" s="220"/>
      <c r="C65" s="220"/>
      <c r="D65" s="220"/>
      <c r="E65" s="220"/>
      <c r="F65" s="220"/>
      <c r="G65" s="220"/>
      <c r="H65" s="220"/>
      <c r="I65" s="220"/>
      <c r="J65" s="220"/>
      <c r="K65" s="220"/>
      <c r="L65" s="220"/>
      <c r="M65" s="220"/>
      <c r="N65" s="220"/>
      <c r="O65" s="220"/>
      <c r="P65" s="220"/>
      <c r="Q65" s="220"/>
      <c r="R65" s="220"/>
      <c r="S65" s="220"/>
      <c r="T65" s="220"/>
      <c r="U65" s="220"/>
      <c r="V65" s="220"/>
      <c r="W65" s="220"/>
    </row>
    <row r="66" ht="12.75" customHeight="1">
      <c r="A66" s="220"/>
      <c r="B66" s="220"/>
      <c r="C66" s="220"/>
      <c r="D66" s="220"/>
      <c r="E66" s="220"/>
      <c r="F66" s="220"/>
      <c r="G66" s="220"/>
      <c r="H66" s="220"/>
      <c r="I66" s="220"/>
      <c r="J66" s="220"/>
      <c r="K66" s="220"/>
      <c r="L66" s="220"/>
      <c r="M66" s="220"/>
      <c r="N66" s="220"/>
      <c r="O66" s="220"/>
      <c r="P66" s="220"/>
      <c r="Q66" s="220"/>
      <c r="R66" s="220"/>
      <c r="S66" s="220"/>
      <c r="T66" s="220"/>
      <c r="U66" s="220"/>
      <c r="V66" s="220"/>
      <c r="W66" s="220"/>
    </row>
    <row r="67" ht="12.75" customHeight="1">
      <c r="A67" s="220"/>
      <c r="B67" s="220"/>
      <c r="C67" s="220"/>
      <c r="D67" s="220"/>
      <c r="E67" s="220"/>
      <c r="F67" s="220"/>
      <c r="G67" s="220"/>
      <c r="H67" s="220"/>
      <c r="I67" s="220"/>
      <c r="J67" s="220"/>
      <c r="K67" s="220"/>
      <c r="L67" s="220"/>
      <c r="M67" s="220"/>
      <c r="N67" s="220"/>
      <c r="O67" s="220"/>
      <c r="P67" s="220"/>
      <c r="Q67" s="220"/>
      <c r="R67" s="220"/>
      <c r="S67" s="220"/>
      <c r="T67" s="220"/>
      <c r="U67" s="220"/>
      <c r="V67" s="220"/>
      <c r="W67" s="220"/>
    </row>
    <row r="68" ht="12.75" customHeight="1">
      <c r="A68" s="220"/>
      <c r="B68" s="220"/>
      <c r="C68" s="220"/>
      <c r="D68" s="220"/>
      <c r="E68" s="220"/>
      <c r="F68" s="220"/>
      <c r="G68" s="220"/>
      <c r="H68" s="220"/>
      <c r="I68" s="220"/>
      <c r="J68" s="220"/>
      <c r="K68" s="220"/>
      <c r="L68" s="220"/>
      <c r="M68" s="220"/>
      <c r="N68" s="220"/>
      <c r="O68" s="220"/>
      <c r="P68" s="220"/>
      <c r="Q68" s="220"/>
      <c r="R68" s="220"/>
      <c r="S68" s="220"/>
      <c r="T68" s="220"/>
      <c r="U68" s="220"/>
      <c r="V68" s="220"/>
      <c r="W68" s="220"/>
    </row>
    <row r="69" ht="12.75" customHeight="1">
      <c r="A69" s="220"/>
      <c r="B69" s="220"/>
      <c r="C69" s="220"/>
      <c r="D69" s="220"/>
      <c r="E69" s="220"/>
      <c r="F69" s="220"/>
      <c r="G69" s="220"/>
      <c r="H69" s="220"/>
      <c r="I69" s="220"/>
      <c r="J69" s="220"/>
      <c r="K69" s="220"/>
      <c r="L69" s="220"/>
      <c r="M69" s="220"/>
      <c r="N69" s="220"/>
      <c r="O69" s="220"/>
      <c r="P69" s="220"/>
      <c r="Q69" s="220"/>
      <c r="R69" s="220"/>
      <c r="S69" s="220"/>
      <c r="T69" s="220"/>
      <c r="U69" s="220"/>
      <c r="V69" s="220"/>
      <c r="W69" s="220"/>
    </row>
    <row r="70" ht="12.75" customHeight="1">
      <c r="A70" s="220"/>
      <c r="B70" s="220"/>
      <c r="C70" s="220"/>
      <c r="D70" s="220"/>
      <c r="E70" s="220"/>
      <c r="F70" s="220"/>
      <c r="G70" s="220"/>
      <c r="H70" s="220"/>
      <c r="I70" s="220"/>
      <c r="J70" s="220"/>
      <c r="K70" s="220"/>
      <c r="L70" s="220"/>
      <c r="M70" s="220"/>
      <c r="N70" s="220"/>
      <c r="O70" s="220"/>
      <c r="P70" s="220"/>
      <c r="Q70" s="220"/>
      <c r="R70" s="220"/>
      <c r="S70" s="220"/>
      <c r="T70" s="220"/>
      <c r="U70" s="220"/>
      <c r="V70" s="220"/>
      <c r="W70" s="220"/>
    </row>
    <row r="71" ht="12.75" customHeight="1">
      <c r="A71" s="220"/>
      <c r="B71" s="220"/>
      <c r="C71" s="220"/>
      <c r="D71" s="220"/>
      <c r="E71" s="220"/>
      <c r="F71" s="220"/>
      <c r="G71" s="220"/>
      <c r="H71" s="220"/>
      <c r="I71" s="220"/>
      <c r="J71" s="220"/>
      <c r="K71" s="220"/>
      <c r="L71" s="220"/>
      <c r="M71" s="220"/>
      <c r="N71" s="220"/>
      <c r="O71" s="220"/>
      <c r="P71" s="220"/>
      <c r="Q71" s="220"/>
      <c r="R71" s="220"/>
      <c r="S71" s="220"/>
      <c r="T71" s="220"/>
      <c r="U71" s="220"/>
      <c r="V71" s="220"/>
      <c r="W71" s="220"/>
    </row>
    <row r="72" ht="12.75" customHeight="1">
      <c r="A72" s="220"/>
      <c r="B72" s="220"/>
      <c r="C72" s="220"/>
      <c r="D72" s="220"/>
      <c r="E72" s="220"/>
      <c r="F72" s="220"/>
      <c r="G72" s="220"/>
      <c r="H72" s="220"/>
      <c r="I72" s="220"/>
      <c r="J72" s="220"/>
      <c r="K72" s="220"/>
      <c r="L72" s="220"/>
      <c r="M72" s="220"/>
      <c r="N72" s="220"/>
      <c r="O72" s="220"/>
      <c r="P72" s="220"/>
      <c r="Q72" s="220"/>
      <c r="R72" s="220"/>
      <c r="S72" s="220"/>
      <c r="T72" s="220"/>
      <c r="U72" s="220"/>
      <c r="V72" s="220"/>
      <c r="W72" s="220"/>
    </row>
    <row r="73" ht="12.75" customHeight="1">
      <c r="A73" s="220"/>
      <c r="B73" s="220"/>
      <c r="C73" s="220"/>
      <c r="D73" s="220"/>
      <c r="E73" s="220"/>
      <c r="F73" s="220"/>
      <c r="G73" s="220"/>
      <c r="H73" s="220"/>
      <c r="I73" s="220"/>
      <c r="J73" s="220"/>
      <c r="K73" s="220"/>
      <c r="L73" s="220"/>
      <c r="M73" s="220"/>
      <c r="N73" s="220"/>
      <c r="O73" s="220"/>
      <c r="P73" s="220"/>
      <c r="Q73" s="220"/>
      <c r="R73" s="220"/>
      <c r="S73" s="220"/>
      <c r="T73" s="220"/>
      <c r="U73" s="220"/>
      <c r="V73" s="220"/>
      <c r="W73" s="220"/>
    </row>
    <row r="74" ht="12.75" customHeight="1">
      <c r="A74" s="220"/>
      <c r="B74" s="220"/>
      <c r="C74" s="220"/>
      <c r="D74" s="220"/>
      <c r="E74" s="220"/>
      <c r="F74" s="220"/>
      <c r="G74" s="220"/>
      <c r="H74" s="220"/>
      <c r="I74" s="220"/>
      <c r="J74" s="220"/>
      <c r="K74" s="220"/>
      <c r="L74" s="220"/>
      <c r="M74" s="220"/>
      <c r="N74" s="220"/>
      <c r="O74" s="220"/>
      <c r="P74" s="220"/>
      <c r="Q74" s="220"/>
      <c r="R74" s="220"/>
      <c r="S74" s="220"/>
      <c r="T74" s="220"/>
      <c r="U74" s="220"/>
      <c r="V74" s="220"/>
      <c r="W74" s="220"/>
    </row>
    <row r="75" ht="12.75" customHeight="1">
      <c r="A75" s="220"/>
      <c r="B75" s="220"/>
      <c r="C75" s="220"/>
      <c r="D75" s="220"/>
      <c r="E75" s="220"/>
      <c r="F75" s="220"/>
      <c r="G75" s="220"/>
      <c r="H75" s="220"/>
      <c r="I75" s="220"/>
      <c r="J75" s="220"/>
      <c r="K75" s="220"/>
      <c r="L75" s="220"/>
      <c r="M75" s="220"/>
      <c r="N75" s="220"/>
      <c r="O75" s="220"/>
      <c r="P75" s="220"/>
      <c r="Q75" s="220"/>
      <c r="R75" s="220"/>
      <c r="S75" s="220"/>
      <c r="T75" s="220"/>
      <c r="U75" s="220"/>
      <c r="V75" s="220"/>
      <c r="W75" s="220"/>
    </row>
    <row r="76" ht="12.75" customHeight="1">
      <c r="A76" s="220"/>
      <c r="B76" s="220"/>
      <c r="C76" s="220"/>
      <c r="D76" s="220"/>
      <c r="E76" s="220"/>
      <c r="F76" s="220"/>
      <c r="G76" s="220"/>
      <c r="H76" s="220"/>
      <c r="I76" s="220"/>
      <c r="J76" s="220"/>
      <c r="K76" s="220"/>
      <c r="L76" s="220"/>
      <c r="M76" s="220"/>
      <c r="N76" s="220"/>
      <c r="O76" s="220"/>
      <c r="P76" s="220"/>
      <c r="Q76" s="220"/>
      <c r="R76" s="220"/>
      <c r="S76" s="220"/>
      <c r="T76" s="220"/>
      <c r="U76" s="220"/>
      <c r="V76" s="220"/>
      <c r="W76" s="220"/>
    </row>
    <row r="77" ht="12.75" customHeight="1">
      <c r="A77" s="220"/>
      <c r="B77" s="220"/>
      <c r="C77" s="220"/>
      <c r="D77" s="220"/>
      <c r="E77" s="220"/>
      <c r="F77" s="220"/>
      <c r="G77" s="220"/>
      <c r="H77" s="220"/>
      <c r="I77" s="220"/>
      <c r="J77" s="220"/>
      <c r="K77" s="220"/>
      <c r="L77" s="220"/>
      <c r="M77" s="220"/>
      <c r="N77" s="220"/>
      <c r="O77" s="220"/>
      <c r="P77" s="220"/>
      <c r="Q77" s="220"/>
      <c r="R77" s="220"/>
      <c r="S77" s="220"/>
      <c r="T77" s="220"/>
      <c r="U77" s="220"/>
      <c r="V77" s="220"/>
      <c r="W77" s="220"/>
    </row>
    <row r="78" ht="12.75" customHeight="1">
      <c r="A78" s="220"/>
      <c r="B78" s="220"/>
      <c r="C78" s="220"/>
      <c r="D78" s="220"/>
      <c r="E78" s="220"/>
      <c r="F78" s="220"/>
      <c r="G78" s="220"/>
      <c r="H78" s="220"/>
      <c r="I78" s="220"/>
      <c r="J78" s="220"/>
      <c r="K78" s="220"/>
      <c r="L78" s="220"/>
      <c r="M78" s="220"/>
      <c r="N78" s="220"/>
      <c r="O78" s="220"/>
      <c r="P78" s="220"/>
      <c r="Q78" s="220"/>
      <c r="R78" s="220"/>
      <c r="S78" s="220"/>
      <c r="T78" s="220"/>
      <c r="U78" s="220"/>
      <c r="V78" s="220"/>
      <c r="W78" s="220"/>
    </row>
    <row r="79" ht="12.75" customHeight="1">
      <c r="A79" s="220"/>
      <c r="B79" s="220"/>
      <c r="C79" s="220"/>
      <c r="D79" s="220"/>
      <c r="E79" s="220"/>
      <c r="F79" s="220"/>
      <c r="G79" s="220"/>
      <c r="H79" s="220"/>
      <c r="I79" s="220"/>
      <c r="J79" s="220"/>
      <c r="K79" s="220"/>
      <c r="L79" s="220"/>
      <c r="M79" s="220"/>
      <c r="N79" s="220"/>
      <c r="O79" s="220"/>
      <c r="P79" s="220"/>
      <c r="Q79" s="220"/>
      <c r="R79" s="220"/>
      <c r="S79" s="220"/>
      <c r="T79" s="220"/>
      <c r="U79" s="220"/>
      <c r="V79" s="220"/>
      <c r="W79" s="220"/>
    </row>
    <row r="80" ht="12.75" customHeight="1">
      <c r="A80" s="220"/>
      <c r="B80" s="220"/>
      <c r="C80" s="220"/>
      <c r="D80" s="220"/>
      <c r="E80" s="220"/>
      <c r="F80" s="220"/>
      <c r="G80" s="220"/>
      <c r="H80" s="220"/>
      <c r="I80" s="220"/>
      <c r="J80" s="220"/>
      <c r="K80" s="220"/>
      <c r="L80" s="220"/>
      <c r="M80" s="220"/>
      <c r="N80" s="220"/>
      <c r="O80" s="220"/>
      <c r="P80" s="220"/>
      <c r="Q80" s="220"/>
      <c r="R80" s="220"/>
      <c r="S80" s="220"/>
      <c r="T80" s="220"/>
      <c r="U80" s="220"/>
      <c r="V80" s="220"/>
      <c r="W80" s="220"/>
    </row>
    <row r="81" ht="12.75" customHeight="1">
      <c r="A81" s="220"/>
      <c r="B81" s="220"/>
      <c r="C81" s="220"/>
      <c r="D81" s="220"/>
      <c r="E81" s="220"/>
      <c r="F81" s="220"/>
      <c r="G81" s="220"/>
      <c r="H81" s="220"/>
      <c r="I81" s="220"/>
      <c r="J81" s="220"/>
      <c r="K81" s="220"/>
      <c r="L81" s="220"/>
      <c r="M81" s="220"/>
      <c r="N81" s="220"/>
      <c r="O81" s="220"/>
      <c r="P81" s="220"/>
      <c r="Q81" s="220"/>
      <c r="R81" s="220"/>
      <c r="S81" s="220"/>
      <c r="T81" s="220"/>
      <c r="U81" s="220"/>
      <c r="V81" s="220"/>
      <c r="W81" s="220"/>
    </row>
    <row r="82" ht="12.75" customHeight="1">
      <c r="A82" s="220"/>
      <c r="B82" s="220"/>
      <c r="C82" s="220"/>
      <c r="D82" s="220"/>
      <c r="E82" s="220"/>
      <c r="F82" s="220"/>
      <c r="G82" s="220"/>
      <c r="H82" s="220"/>
      <c r="I82" s="220"/>
      <c r="J82" s="220"/>
      <c r="K82" s="220"/>
      <c r="L82" s="220"/>
      <c r="M82" s="220"/>
      <c r="N82" s="220"/>
      <c r="O82" s="220"/>
      <c r="P82" s="220"/>
      <c r="Q82" s="220"/>
      <c r="R82" s="220"/>
      <c r="S82" s="220"/>
      <c r="T82" s="220"/>
      <c r="U82" s="220"/>
      <c r="V82" s="220"/>
      <c r="W82" s="220"/>
    </row>
    <row r="83" ht="12.75" customHeight="1">
      <c r="A83" s="220"/>
      <c r="B83" s="220"/>
      <c r="C83" s="220"/>
      <c r="D83" s="220"/>
      <c r="E83" s="220"/>
      <c r="F83" s="220"/>
      <c r="G83" s="220"/>
      <c r="H83" s="220"/>
      <c r="I83" s="220"/>
      <c r="J83" s="220"/>
      <c r="K83" s="220"/>
      <c r="L83" s="220"/>
      <c r="M83" s="220"/>
      <c r="N83" s="220"/>
      <c r="O83" s="220"/>
      <c r="P83" s="220"/>
      <c r="Q83" s="220"/>
      <c r="R83" s="220"/>
      <c r="S83" s="220"/>
      <c r="T83" s="220"/>
      <c r="U83" s="220"/>
      <c r="V83" s="220"/>
      <c r="W83" s="220"/>
    </row>
    <row r="84" ht="12.75" customHeight="1">
      <c r="A84" s="220"/>
      <c r="B84" s="220"/>
      <c r="C84" s="220"/>
      <c r="D84" s="220"/>
      <c r="E84" s="220"/>
      <c r="F84" s="220"/>
      <c r="G84" s="220"/>
      <c r="H84" s="220"/>
      <c r="I84" s="220"/>
      <c r="J84" s="220"/>
      <c r="K84" s="220"/>
      <c r="L84" s="220"/>
      <c r="M84" s="220"/>
      <c r="N84" s="220"/>
      <c r="O84" s="220"/>
      <c r="P84" s="220"/>
      <c r="Q84" s="220"/>
      <c r="R84" s="220"/>
      <c r="S84" s="220"/>
      <c r="T84" s="220"/>
      <c r="U84" s="220"/>
      <c r="V84" s="220"/>
      <c r="W84" s="220"/>
    </row>
    <row r="85" ht="12.75" customHeight="1">
      <c r="A85" s="220"/>
      <c r="B85" s="220"/>
      <c r="C85" s="220"/>
      <c r="D85" s="220"/>
      <c r="E85" s="220"/>
      <c r="F85" s="220"/>
      <c r="G85" s="220"/>
      <c r="H85" s="220"/>
      <c r="I85" s="220"/>
      <c r="J85" s="220"/>
      <c r="K85" s="220"/>
      <c r="L85" s="220"/>
      <c r="M85" s="220"/>
      <c r="N85" s="220"/>
      <c r="O85" s="220"/>
      <c r="P85" s="220"/>
      <c r="Q85" s="220"/>
      <c r="R85" s="220"/>
      <c r="S85" s="220"/>
      <c r="T85" s="220"/>
      <c r="U85" s="220"/>
      <c r="V85" s="220"/>
      <c r="W85" s="220"/>
    </row>
    <row r="86" ht="12.75" customHeight="1">
      <c r="A86" s="220"/>
      <c r="B86" s="220"/>
      <c r="C86" s="220"/>
      <c r="D86" s="220"/>
      <c r="E86" s="220"/>
      <c r="F86" s="220"/>
      <c r="G86" s="220"/>
      <c r="H86" s="220"/>
      <c r="I86" s="220"/>
      <c r="J86" s="220"/>
      <c r="K86" s="220"/>
      <c r="L86" s="220"/>
      <c r="M86" s="220"/>
      <c r="N86" s="220"/>
      <c r="O86" s="220"/>
      <c r="P86" s="220"/>
      <c r="Q86" s="220"/>
      <c r="R86" s="220"/>
      <c r="S86" s="220"/>
      <c r="T86" s="220"/>
      <c r="U86" s="220"/>
      <c r="V86" s="220"/>
      <c r="W86" s="220"/>
    </row>
    <row r="87" ht="12.75" customHeight="1">
      <c r="A87" s="220"/>
      <c r="B87" s="220"/>
      <c r="C87" s="220"/>
      <c r="D87" s="220"/>
      <c r="E87" s="220"/>
      <c r="F87" s="220"/>
      <c r="G87" s="220"/>
      <c r="H87" s="220"/>
      <c r="I87" s="220"/>
      <c r="J87" s="220"/>
      <c r="K87" s="220"/>
      <c r="L87" s="220"/>
      <c r="M87" s="220"/>
      <c r="N87" s="220"/>
      <c r="O87" s="220"/>
      <c r="P87" s="220"/>
      <c r="Q87" s="220"/>
      <c r="R87" s="220"/>
      <c r="S87" s="220"/>
      <c r="T87" s="220"/>
      <c r="U87" s="220"/>
      <c r="V87" s="220"/>
      <c r="W87" s="220"/>
    </row>
    <row r="88" ht="12.75" customHeight="1">
      <c r="A88" s="220"/>
      <c r="B88" s="220"/>
      <c r="C88" s="220"/>
      <c r="D88" s="220"/>
      <c r="E88" s="220"/>
      <c r="F88" s="220"/>
      <c r="G88" s="220"/>
      <c r="H88" s="220"/>
      <c r="I88" s="220"/>
      <c r="J88" s="220"/>
      <c r="K88" s="220"/>
      <c r="L88" s="220"/>
      <c r="M88" s="220"/>
      <c r="N88" s="220"/>
      <c r="O88" s="220"/>
      <c r="P88" s="220"/>
      <c r="Q88" s="220"/>
      <c r="R88" s="220"/>
      <c r="S88" s="220"/>
      <c r="T88" s="220"/>
      <c r="U88" s="220"/>
      <c r="V88" s="220"/>
      <c r="W88" s="220"/>
    </row>
    <row r="89" ht="12.75" customHeight="1">
      <c r="A89" s="220"/>
      <c r="B89" s="220"/>
      <c r="C89" s="220"/>
      <c r="D89" s="220"/>
      <c r="E89" s="220"/>
      <c r="F89" s="220"/>
      <c r="G89" s="220"/>
      <c r="H89" s="220"/>
      <c r="I89" s="220"/>
      <c r="J89" s="220"/>
      <c r="K89" s="220"/>
      <c r="L89" s="220"/>
      <c r="M89" s="220"/>
      <c r="N89" s="220"/>
      <c r="O89" s="220"/>
      <c r="P89" s="220"/>
      <c r="Q89" s="220"/>
      <c r="R89" s="220"/>
      <c r="S89" s="220"/>
      <c r="T89" s="220"/>
      <c r="U89" s="220"/>
      <c r="V89" s="220"/>
      <c r="W89" s="220"/>
    </row>
    <row r="90"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row>
    <row r="91" ht="12.75" customHeight="1">
      <c r="A91" s="220"/>
      <c r="B91" s="220"/>
      <c r="C91" s="220"/>
      <c r="D91" s="220"/>
      <c r="E91" s="220"/>
      <c r="F91" s="220"/>
      <c r="G91" s="220"/>
      <c r="H91" s="220"/>
      <c r="I91" s="220"/>
      <c r="J91" s="220"/>
      <c r="K91" s="220"/>
      <c r="L91" s="220"/>
      <c r="M91" s="220"/>
      <c r="N91" s="220"/>
      <c r="O91" s="220"/>
      <c r="P91" s="220"/>
      <c r="Q91" s="220"/>
      <c r="R91" s="220"/>
      <c r="S91" s="220"/>
      <c r="T91" s="220"/>
      <c r="U91" s="220"/>
      <c r="V91" s="220"/>
      <c r="W91" s="220"/>
    </row>
    <row r="92" ht="12.75" customHeight="1">
      <c r="A92" s="220"/>
      <c r="B92" s="220"/>
      <c r="C92" s="220"/>
      <c r="D92" s="220"/>
      <c r="E92" s="220"/>
      <c r="F92" s="220"/>
      <c r="G92" s="220"/>
      <c r="H92" s="220"/>
      <c r="I92" s="220"/>
      <c r="J92" s="220"/>
      <c r="K92" s="220"/>
      <c r="L92" s="220"/>
      <c r="M92" s="220"/>
      <c r="N92" s="220"/>
      <c r="O92" s="220"/>
      <c r="P92" s="220"/>
      <c r="Q92" s="220"/>
      <c r="R92" s="220"/>
      <c r="S92" s="220"/>
      <c r="T92" s="220"/>
      <c r="U92" s="220"/>
      <c r="V92" s="220"/>
      <c r="W92" s="220"/>
    </row>
    <row r="93" ht="12.75" customHeight="1">
      <c r="A93" s="220"/>
      <c r="B93" s="220"/>
      <c r="C93" s="220"/>
      <c r="D93" s="220"/>
      <c r="E93" s="220"/>
      <c r="F93" s="220"/>
      <c r="G93" s="220"/>
      <c r="H93" s="220"/>
      <c r="I93" s="220"/>
      <c r="J93" s="220"/>
      <c r="K93" s="220"/>
      <c r="L93" s="220"/>
      <c r="M93" s="220"/>
      <c r="N93" s="220"/>
      <c r="O93" s="220"/>
      <c r="P93" s="220"/>
      <c r="Q93" s="220"/>
      <c r="R93" s="220"/>
      <c r="S93" s="220"/>
      <c r="T93" s="220"/>
      <c r="U93" s="220"/>
      <c r="V93" s="220"/>
      <c r="W93" s="220"/>
    </row>
    <row r="94" ht="12.75" customHeight="1">
      <c r="A94" s="220"/>
      <c r="B94" s="220"/>
      <c r="C94" s="220"/>
      <c r="D94" s="220"/>
      <c r="E94" s="220"/>
      <c r="F94" s="220"/>
      <c r="G94" s="220"/>
      <c r="H94" s="220"/>
      <c r="I94" s="220"/>
      <c r="J94" s="220"/>
      <c r="K94" s="220"/>
      <c r="L94" s="220"/>
      <c r="M94" s="220"/>
      <c r="N94" s="220"/>
      <c r="O94" s="220"/>
      <c r="P94" s="220"/>
      <c r="Q94" s="220"/>
      <c r="R94" s="220"/>
      <c r="S94" s="220"/>
      <c r="T94" s="220"/>
      <c r="U94" s="220"/>
      <c r="V94" s="220"/>
      <c r="W94" s="220"/>
    </row>
    <row r="95" ht="12.75" customHeight="1">
      <c r="A95" s="220"/>
      <c r="B95" s="220"/>
      <c r="C95" s="220"/>
      <c r="D95" s="220"/>
      <c r="E95" s="220"/>
      <c r="F95" s="220"/>
      <c r="G95" s="220"/>
      <c r="H95" s="220"/>
      <c r="I95" s="220"/>
      <c r="J95" s="220"/>
      <c r="K95" s="220"/>
      <c r="L95" s="220"/>
      <c r="M95" s="220"/>
      <c r="N95" s="220"/>
      <c r="O95" s="220"/>
      <c r="P95" s="220"/>
      <c r="Q95" s="220"/>
      <c r="R95" s="220"/>
      <c r="S95" s="220"/>
      <c r="T95" s="220"/>
      <c r="U95" s="220"/>
      <c r="V95" s="220"/>
      <c r="W95" s="220"/>
    </row>
    <row r="96" ht="12.75" customHeight="1">
      <c r="A96" s="220"/>
      <c r="B96" s="220"/>
      <c r="C96" s="220"/>
      <c r="D96" s="220"/>
      <c r="E96" s="220"/>
      <c r="F96" s="220"/>
      <c r="G96" s="220"/>
      <c r="H96" s="220"/>
      <c r="I96" s="220"/>
      <c r="J96" s="220"/>
      <c r="K96" s="220"/>
      <c r="L96" s="220"/>
      <c r="M96" s="220"/>
      <c r="N96" s="220"/>
      <c r="O96" s="220"/>
      <c r="P96" s="220"/>
      <c r="Q96" s="220"/>
      <c r="R96" s="220"/>
      <c r="S96" s="220"/>
      <c r="T96" s="220"/>
      <c r="U96" s="220"/>
      <c r="V96" s="220"/>
      <c r="W96" s="220"/>
    </row>
    <row r="97" ht="12.75" customHeight="1">
      <c r="A97" s="220"/>
      <c r="B97" s="220"/>
      <c r="C97" s="220"/>
      <c r="D97" s="220"/>
      <c r="E97" s="220"/>
      <c r="F97" s="220"/>
      <c r="G97" s="220"/>
      <c r="H97" s="220"/>
      <c r="I97" s="220"/>
      <c r="J97" s="220"/>
      <c r="K97" s="220"/>
      <c r="L97" s="220"/>
      <c r="M97" s="220"/>
      <c r="N97" s="220"/>
      <c r="O97" s="220"/>
      <c r="P97" s="220"/>
      <c r="Q97" s="220"/>
      <c r="R97" s="220"/>
      <c r="S97" s="220"/>
      <c r="T97" s="220"/>
      <c r="U97" s="220"/>
      <c r="V97" s="220"/>
      <c r="W97" s="220"/>
    </row>
    <row r="98" ht="12.75" customHeight="1">
      <c r="A98" s="220"/>
      <c r="B98" s="220"/>
      <c r="C98" s="220"/>
      <c r="D98" s="220"/>
      <c r="E98" s="220"/>
      <c r="F98" s="220"/>
      <c r="G98" s="220"/>
      <c r="H98" s="220"/>
      <c r="I98" s="220"/>
      <c r="J98" s="220"/>
      <c r="K98" s="220"/>
      <c r="L98" s="220"/>
      <c r="M98" s="220"/>
      <c r="N98" s="220"/>
      <c r="O98" s="220"/>
      <c r="P98" s="220"/>
      <c r="Q98" s="220"/>
      <c r="R98" s="220"/>
      <c r="S98" s="220"/>
      <c r="T98" s="220"/>
      <c r="U98" s="220"/>
      <c r="V98" s="220"/>
      <c r="W98" s="220"/>
    </row>
    <row r="99" ht="12.75" customHeight="1">
      <c r="A99" s="220"/>
      <c r="B99" s="220"/>
      <c r="C99" s="220"/>
      <c r="D99" s="220"/>
      <c r="E99" s="220"/>
      <c r="F99" s="220"/>
      <c r="G99" s="220"/>
      <c r="H99" s="220"/>
      <c r="I99" s="220"/>
      <c r="J99" s="220"/>
      <c r="K99" s="220"/>
      <c r="L99" s="220"/>
      <c r="M99" s="220"/>
      <c r="N99" s="220"/>
      <c r="O99" s="220"/>
      <c r="P99" s="220"/>
      <c r="Q99" s="220"/>
      <c r="R99" s="220"/>
      <c r="S99" s="220"/>
      <c r="T99" s="220"/>
      <c r="U99" s="220"/>
      <c r="V99" s="220"/>
      <c r="W99" s="220"/>
    </row>
    <row r="100" ht="12.75" customHeight="1">
      <c r="A100" s="220"/>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row>
    <row r="101" ht="12.75" customHeight="1">
      <c r="A101" s="220"/>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row>
    <row r="102" ht="12.75" customHeight="1">
      <c r="A102" s="220"/>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row>
    <row r="103" ht="12.75" customHeight="1">
      <c r="A103" s="220"/>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row>
    <row r="104" ht="12.75" customHeight="1">
      <c r="A104" s="220"/>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row>
    <row r="105" ht="12.7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row>
    <row r="106" ht="12.7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row>
    <row r="107" ht="12.75" customHeight="1">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row>
    <row r="108" ht="12.75" customHeight="1">
      <c r="A108" s="220"/>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row>
    <row r="109" ht="12.75" customHeight="1">
      <c r="A109" s="220"/>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row>
    <row r="110" ht="12.75" customHeight="1">
      <c r="A110" s="220"/>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row>
    <row r="111" ht="12.75" customHeight="1">
      <c r="A111" s="220"/>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row>
    <row r="112" ht="12.75" customHeight="1">
      <c r="A112" s="220"/>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row>
    <row r="113" ht="12.75" customHeight="1">
      <c r="A113" s="220"/>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row>
    <row r="114" ht="12.75" customHeight="1">
      <c r="A114" s="220"/>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row>
    <row r="115" ht="12.75" customHeight="1">
      <c r="A115" s="220"/>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row>
    <row r="116" ht="12.75" customHeight="1">
      <c r="A116" s="220"/>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row>
    <row r="117" ht="12.75" customHeight="1">
      <c r="A117" s="220"/>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row>
    <row r="118" ht="12.75" customHeight="1">
      <c r="A118" s="220"/>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row>
    <row r="119" ht="12.75" customHeight="1">
      <c r="A119" s="220"/>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row>
    <row r="120" ht="12.75" customHeigh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row>
    <row r="121" ht="12.75" customHeigh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row>
    <row r="122" ht="12.75" customHeigh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row>
    <row r="123" ht="12.75" customHeigh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row>
    <row r="124" ht="12.75" customHeigh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row>
    <row r="125" ht="12.75" customHeigh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row>
    <row r="126" ht="12.75" customHeigh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row>
    <row r="127" ht="12.75" customHeigh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row>
    <row r="128" ht="12.75" customHeigh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row>
    <row r="129" ht="12.75" customHeigh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row>
    <row r="130" ht="12.75" customHeigh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row>
    <row r="131" ht="12.75" customHeigh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row>
    <row r="132" ht="12.75" customHeigh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row>
    <row r="133" ht="12.75" customHeigh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row>
    <row r="134" ht="12.75" customHeigh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row>
    <row r="135" ht="12.75" customHeigh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row>
    <row r="136" ht="12.75" customHeigh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row>
    <row r="137" ht="12.75" customHeigh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row>
    <row r="138" ht="12.75" customHeigh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row>
    <row r="139" ht="12.75" customHeigh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row>
    <row r="140" ht="12.75" customHeigh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row>
    <row r="141" ht="12.75" customHeigh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row>
    <row r="142" ht="12.75" customHeigh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row>
    <row r="143" ht="12.75" customHeigh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row>
    <row r="144" ht="12.75" customHeigh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row>
    <row r="145" ht="12.75" customHeigh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row>
    <row r="146" ht="12.75" customHeigh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row>
    <row r="147" ht="12.75" customHeigh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row>
    <row r="148" ht="12.75" customHeigh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row>
    <row r="149" ht="12.75" customHeigh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row>
    <row r="150" ht="12.75" customHeigh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row>
    <row r="151" ht="12.75" customHeigh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row>
    <row r="152" ht="12.75" customHeigh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row>
    <row r="153" ht="12.75" customHeigh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row>
    <row r="154" ht="12.75" customHeigh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row>
    <row r="155" ht="12.75" customHeigh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row>
    <row r="156" ht="12.75" customHeigh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row>
    <row r="157" ht="12.75" customHeigh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row>
    <row r="158" ht="12.75" customHeigh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row>
    <row r="159" ht="12.75" customHeight="1">
      <c r="A159" s="220"/>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row>
    <row r="160" ht="12.75" customHeight="1">
      <c r="A160" s="220"/>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row>
    <row r="161" ht="12.75" customHeight="1">
      <c r="A161" s="220"/>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row>
    <row r="162" ht="12.75" customHeight="1">
      <c r="A162" s="220"/>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row>
    <row r="163" ht="12.75" customHeight="1">
      <c r="A163" s="220"/>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row>
    <row r="164" ht="12.75" customHeight="1">
      <c r="A164" s="220"/>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row>
    <row r="165" ht="12.75" customHeight="1">
      <c r="A165" s="220"/>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row>
    <row r="166" ht="12.75" customHeight="1">
      <c r="A166" s="220"/>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row>
    <row r="167" ht="12.75" customHeight="1">
      <c r="A167" s="220"/>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row>
    <row r="168" ht="12.75" customHeight="1">
      <c r="A168" s="220"/>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row>
    <row r="169" ht="12.75" customHeight="1">
      <c r="A169" s="220"/>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row>
    <row r="170" ht="12.75" customHeight="1">
      <c r="A170" s="220"/>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row>
    <row r="171" ht="12.75" customHeight="1">
      <c r="A171" s="220"/>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row>
    <row r="172" ht="12.75" customHeight="1">
      <c r="A172" s="220"/>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row>
    <row r="173" ht="12.75" customHeight="1">
      <c r="A173" s="220"/>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row>
    <row r="174" ht="12.75" customHeight="1">
      <c r="A174" s="220"/>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row>
    <row r="175" ht="12.75" customHeight="1">
      <c r="A175" s="220"/>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row>
    <row r="176" ht="12.75" customHeight="1">
      <c r="A176" s="220"/>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row>
    <row r="177" ht="12.75" customHeight="1">
      <c r="A177" s="220"/>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row>
    <row r="178" ht="12.75" customHeight="1">
      <c r="A178" s="220"/>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row>
    <row r="179" ht="12.75" customHeight="1">
      <c r="A179" s="220"/>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row>
    <row r="180" ht="12.75" customHeight="1">
      <c r="A180" s="220"/>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row>
    <row r="181" ht="12.75" customHeight="1">
      <c r="A181" s="220"/>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row>
    <row r="182" ht="12.75" customHeight="1">
      <c r="A182" s="220"/>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row>
    <row r="183" ht="12.75" customHeight="1">
      <c r="A183" s="220"/>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row>
    <row r="184" ht="12.75" customHeight="1">
      <c r="A184" s="220"/>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row>
    <row r="185" ht="12.75" customHeight="1">
      <c r="A185" s="220"/>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row>
    <row r="186" ht="12.75" customHeight="1">
      <c r="A186" s="220"/>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row>
    <row r="187" ht="12.75" customHeight="1">
      <c r="A187" s="220"/>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row>
    <row r="188" ht="12.75" customHeight="1">
      <c r="A188" s="220"/>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row>
    <row r="189" ht="12.75" customHeight="1">
      <c r="A189" s="220"/>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row>
    <row r="190" ht="12.75" customHeight="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row>
    <row r="191" ht="12.75" customHeight="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row>
    <row r="192" ht="12.75" customHeight="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row>
    <row r="193" ht="12.75" customHeight="1">
      <c r="A193" s="220"/>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row>
    <row r="194" ht="12.75" customHeight="1">
      <c r="A194" s="220"/>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row>
    <row r="195" ht="12.75" customHeight="1">
      <c r="A195" s="220"/>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row>
    <row r="196" ht="12.75" customHeight="1">
      <c r="A196" s="220"/>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row>
    <row r="197" ht="12.75" customHeight="1">
      <c r="A197" s="220"/>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row>
    <row r="198" ht="12.75" customHeight="1">
      <c r="A198" s="220"/>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row>
    <row r="199" ht="12.75" customHeight="1">
      <c r="A199" s="220"/>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row>
    <row r="200" ht="12.75" customHeight="1">
      <c r="A200" s="220"/>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row>
    <row r="201" ht="12.75" customHeight="1">
      <c r="A201" s="220"/>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row>
    <row r="202" ht="12.75" customHeight="1">
      <c r="A202" s="220"/>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row>
    <row r="203" ht="12.75" customHeight="1">
      <c r="A203" s="220"/>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row>
    <row r="204" ht="12.75" customHeight="1">
      <c r="A204" s="220"/>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row>
    <row r="205" ht="12.75" customHeight="1">
      <c r="A205" s="220"/>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row>
    <row r="206" ht="12.75" customHeight="1">
      <c r="A206" s="220"/>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row>
    <row r="207" ht="12.75" customHeight="1">
      <c r="A207" s="220"/>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row>
    <row r="208" ht="12.75" customHeight="1">
      <c r="A208" s="220"/>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row>
    <row r="209" ht="12.75" customHeight="1">
      <c r="A209" s="220"/>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row>
    <row r="210" ht="12.75" customHeight="1">
      <c r="A210" s="220"/>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row>
    <row r="211" ht="12.75" customHeight="1">
      <c r="A211" s="220"/>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row>
    <row r="212" ht="12.75" customHeight="1">
      <c r="A212" s="220"/>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row>
    <row r="213" ht="12.75" customHeight="1">
      <c r="A213" s="220"/>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row>
    <row r="214" ht="12.75" customHeight="1">
      <c r="A214" s="220"/>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row>
    <row r="215" ht="12.75" customHeight="1">
      <c r="A215" s="220"/>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row>
    <row r="216" ht="12.75" customHeight="1">
      <c r="A216" s="220"/>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row>
    <row r="217" ht="12.75" customHeight="1">
      <c r="A217" s="220"/>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row>
    <row r="218" ht="12.75" customHeight="1">
      <c r="A218" s="220"/>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row>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sheetData>
  <mergeCells count="6">
    <mergeCell ref="A1:D1"/>
    <mergeCell ref="A2:D2"/>
    <mergeCell ref="A3:A4"/>
    <mergeCell ref="B3:B4"/>
    <mergeCell ref="C3:C4"/>
    <mergeCell ref="D3:D4"/>
  </mergeCells>
  <hyperlinks>
    <hyperlink r:id="rId1" ref="B5"/>
    <hyperlink r:id="rId2" ref="C5"/>
  </hyperlinks>
  <printOptions/>
  <pageMargins bottom="0.787401575" footer="0.0" header="0.0" left="0.511811024" right="0.511811024" top="0.787401575"/>
  <pageSetup paperSize="9" orientation="portrait"/>
  <drawing r:id="rId3"/>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EABAB"/>
    <pageSetUpPr/>
  </sheetPr>
  <sheetViews>
    <sheetView workbookViewId="0"/>
  </sheetViews>
  <sheetFormatPr customHeight="1" defaultColWidth="12.63" defaultRowHeight="15.0"/>
  <cols>
    <col customWidth="1" min="1" max="1" width="46.88"/>
    <col customWidth="1" min="2" max="2" width="27.13"/>
    <col customWidth="1" min="3" max="3" width="28.38"/>
    <col customWidth="1" min="4" max="4" width="26.38"/>
    <col customWidth="1" min="5" max="5" width="9.13"/>
    <col customWidth="1" min="6" max="22" width="8.63"/>
  </cols>
  <sheetData>
    <row r="1" ht="32.25" customHeight="1">
      <c r="A1" s="255" t="s">
        <v>589</v>
      </c>
      <c r="E1" s="220"/>
      <c r="F1" s="220"/>
      <c r="G1" s="220"/>
      <c r="H1" s="220"/>
      <c r="I1" s="220"/>
      <c r="J1" s="220"/>
      <c r="K1" s="220"/>
      <c r="L1" s="220"/>
      <c r="M1" s="220"/>
      <c r="N1" s="220"/>
      <c r="O1" s="220"/>
      <c r="P1" s="220"/>
      <c r="Q1" s="220"/>
      <c r="R1" s="220"/>
      <c r="S1" s="220"/>
      <c r="T1" s="220"/>
      <c r="U1" s="220"/>
      <c r="V1" s="220"/>
    </row>
    <row r="2" ht="19.5" customHeight="1">
      <c r="A2" s="256" t="s">
        <v>590</v>
      </c>
      <c r="B2" s="14"/>
      <c r="C2" s="14"/>
      <c r="D2" s="15"/>
      <c r="E2" s="220"/>
      <c r="F2" s="220"/>
      <c r="G2" s="220"/>
      <c r="H2" s="220"/>
      <c r="I2" s="220"/>
      <c r="J2" s="220"/>
      <c r="K2" s="220"/>
      <c r="L2" s="220"/>
      <c r="M2" s="220"/>
      <c r="N2" s="220"/>
      <c r="O2" s="220"/>
      <c r="P2" s="220"/>
      <c r="Q2" s="220"/>
      <c r="R2" s="220"/>
      <c r="S2" s="220"/>
      <c r="T2" s="220"/>
      <c r="U2" s="220"/>
      <c r="V2" s="220"/>
    </row>
    <row r="3" ht="15.0" customHeight="1">
      <c r="A3" s="241" t="s">
        <v>269</v>
      </c>
      <c r="B3" s="242" t="s">
        <v>373</v>
      </c>
      <c r="C3" s="242" t="s">
        <v>374</v>
      </c>
      <c r="D3" s="242" t="s">
        <v>375</v>
      </c>
      <c r="E3" s="220"/>
      <c r="F3" s="220"/>
      <c r="G3" s="220"/>
      <c r="H3" s="220"/>
      <c r="I3" s="220"/>
      <c r="J3" s="220"/>
      <c r="K3" s="220"/>
      <c r="L3" s="220"/>
      <c r="M3" s="220"/>
      <c r="N3" s="220"/>
      <c r="O3" s="220"/>
      <c r="P3" s="220"/>
      <c r="Q3" s="220"/>
      <c r="R3" s="220"/>
      <c r="S3" s="220"/>
      <c r="T3" s="220"/>
      <c r="U3" s="220"/>
      <c r="V3" s="220"/>
    </row>
    <row r="4" ht="12.75" customHeight="1">
      <c r="A4" s="79"/>
      <c r="B4" s="79"/>
      <c r="C4" s="79"/>
      <c r="D4" s="79"/>
      <c r="E4" s="220"/>
      <c r="F4" s="220"/>
      <c r="G4" s="220"/>
      <c r="H4" s="220"/>
      <c r="I4" s="220"/>
      <c r="J4" s="220"/>
      <c r="K4" s="220"/>
      <c r="L4" s="220"/>
      <c r="M4" s="220"/>
      <c r="N4" s="220"/>
      <c r="O4" s="220"/>
      <c r="P4" s="220"/>
      <c r="Q4" s="220"/>
      <c r="R4" s="220"/>
      <c r="S4" s="220"/>
      <c r="T4" s="220"/>
      <c r="U4" s="220"/>
      <c r="V4" s="220"/>
    </row>
    <row r="5" ht="13.5" customHeight="1">
      <c r="A5" s="7" t="s">
        <v>765</v>
      </c>
      <c r="B5" s="243" t="s">
        <v>381</v>
      </c>
      <c r="C5" s="243" t="s">
        <v>766</v>
      </c>
      <c r="D5" s="243" t="s">
        <v>383</v>
      </c>
      <c r="E5" s="220"/>
      <c r="F5" s="220"/>
      <c r="G5" s="220"/>
      <c r="H5" s="220"/>
      <c r="I5" s="220"/>
      <c r="J5" s="220"/>
      <c r="K5" s="220"/>
      <c r="L5" s="220"/>
      <c r="M5" s="220"/>
      <c r="N5" s="220"/>
      <c r="O5" s="220"/>
      <c r="P5" s="220"/>
      <c r="Q5" s="220"/>
      <c r="R5" s="220"/>
      <c r="S5" s="220"/>
      <c r="T5" s="220"/>
      <c r="U5" s="220"/>
      <c r="V5" s="220"/>
    </row>
    <row r="6" ht="12.75" customHeight="1">
      <c r="A6" s="7" t="s">
        <v>767</v>
      </c>
      <c r="B6" s="247" t="s">
        <v>385</v>
      </c>
      <c r="C6" s="243" t="s">
        <v>766</v>
      </c>
      <c r="D6" s="243" t="s">
        <v>383</v>
      </c>
      <c r="E6" s="220"/>
      <c r="F6" s="220"/>
      <c r="G6" s="220"/>
      <c r="H6" s="220"/>
      <c r="I6" s="220"/>
      <c r="J6" s="220"/>
      <c r="K6" s="220"/>
      <c r="L6" s="220"/>
      <c r="M6" s="220"/>
      <c r="N6" s="220"/>
      <c r="O6" s="220"/>
      <c r="P6" s="220"/>
      <c r="Q6" s="220"/>
      <c r="R6" s="220"/>
      <c r="S6" s="220"/>
      <c r="T6" s="220"/>
      <c r="U6" s="220"/>
      <c r="V6" s="220"/>
    </row>
    <row r="7" ht="12.75" customHeight="1">
      <c r="A7" s="7" t="s">
        <v>595</v>
      </c>
      <c r="B7" s="243" t="s">
        <v>381</v>
      </c>
      <c r="C7" s="243" t="s">
        <v>766</v>
      </c>
      <c r="D7" s="243" t="s">
        <v>383</v>
      </c>
      <c r="E7" s="220"/>
      <c r="F7" s="220"/>
      <c r="G7" s="220"/>
      <c r="H7" s="220"/>
      <c r="I7" s="220"/>
      <c r="J7" s="220"/>
      <c r="K7" s="220"/>
      <c r="L7" s="220"/>
      <c r="M7" s="220"/>
      <c r="N7" s="220"/>
      <c r="O7" s="220"/>
      <c r="P7" s="220"/>
      <c r="Q7" s="220"/>
      <c r="R7" s="220"/>
      <c r="S7" s="220"/>
      <c r="T7" s="220"/>
      <c r="U7" s="220"/>
      <c r="V7" s="220"/>
    </row>
    <row r="8" ht="12.75" customHeight="1">
      <c r="A8" s="7" t="s">
        <v>768</v>
      </c>
      <c r="B8" s="253" t="s">
        <v>381</v>
      </c>
      <c r="C8" s="253" t="s">
        <v>385</v>
      </c>
      <c r="D8" s="253" t="s">
        <v>383</v>
      </c>
      <c r="E8" s="220"/>
      <c r="F8" s="220"/>
      <c r="G8" s="220"/>
      <c r="H8" s="220"/>
      <c r="I8" s="220"/>
      <c r="J8" s="220"/>
      <c r="K8" s="220"/>
      <c r="L8" s="220"/>
      <c r="M8" s="220"/>
      <c r="N8" s="220"/>
      <c r="O8" s="220"/>
      <c r="P8" s="220"/>
      <c r="Q8" s="220"/>
      <c r="R8" s="220"/>
      <c r="S8" s="220"/>
      <c r="T8" s="220"/>
      <c r="U8" s="220"/>
      <c r="V8" s="220"/>
    </row>
    <row r="9" ht="12.75" customHeight="1">
      <c r="A9" s="7" t="s">
        <v>769</v>
      </c>
      <c r="B9" s="348" t="s">
        <v>770</v>
      </c>
      <c r="C9" s="349" t="s">
        <v>771</v>
      </c>
      <c r="D9" s="349" t="s">
        <v>772</v>
      </c>
      <c r="E9" s="220"/>
      <c r="F9" s="220"/>
      <c r="G9" s="220"/>
      <c r="H9" s="220"/>
      <c r="I9" s="220"/>
      <c r="J9" s="220"/>
      <c r="K9" s="220"/>
      <c r="L9" s="220"/>
      <c r="M9" s="220"/>
      <c r="N9" s="220"/>
      <c r="O9" s="220"/>
      <c r="P9" s="220"/>
      <c r="Q9" s="220"/>
      <c r="R9" s="220"/>
      <c r="S9" s="220"/>
      <c r="T9" s="220"/>
      <c r="U9" s="220"/>
      <c r="V9" s="220"/>
    </row>
    <row r="10" ht="12.75" customHeight="1">
      <c r="A10" s="7" t="s">
        <v>599</v>
      </c>
      <c r="B10" s="243" t="s">
        <v>381</v>
      </c>
      <c r="C10" s="243" t="s">
        <v>766</v>
      </c>
      <c r="D10" s="243" t="s">
        <v>383</v>
      </c>
      <c r="E10" s="220"/>
      <c r="F10" s="220"/>
      <c r="G10" s="220"/>
      <c r="H10" s="220"/>
      <c r="I10" s="220"/>
      <c r="J10" s="220"/>
      <c r="K10" s="220"/>
      <c r="L10" s="220"/>
      <c r="M10" s="220"/>
      <c r="N10" s="220"/>
      <c r="O10" s="220"/>
      <c r="P10" s="220"/>
      <c r="Q10" s="220"/>
      <c r="R10" s="220"/>
      <c r="S10" s="220"/>
      <c r="T10" s="220"/>
      <c r="U10" s="220"/>
      <c r="V10" s="220"/>
    </row>
    <row r="11" ht="12.75" customHeight="1">
      <c r="A11" s="7" t="s">
        <v>601</v>
      </c>
      <c r="B11" s="243" t="s">
        <v>381</v>
      </c>
      <c r="C11" s="243" t="s">
        <v>766</v>
      </c>
      <c r="D11" s="243" t="s">
        <v>383</v>
      </c>
      <c r="E11" s="220"/>
      <c r="F11" s="220"/>
      <c r="G11" s="220"/>
      <c r="H11" s="220"/>
      <c r="I11" s="220"/>
      <c r="J11" s="220"/>
      <c r="K11" s="220"/>
      <c r="L11" s="220"/>
      <c r="M11" s="220"/>
      <c r="N11" s="220"/>
      <c r="O11" s="220"/>
      <c r="P11" s="220"/>
      <c r="Q11" s="220"/>
      <c r="R11" s="220"/>
      <c r="S11" s="220"/>
      <c r="T11" s="220"/>
      <c r="U11" s="220"/>
      <c r="V11" s="220"/>
    </row>
    <row r="12" ht="12.75" customHeight="1">
      <c r="A12" s="7" t="s">
        <v>773</v>
      </c>
      <c r="B12" s="243" t="s">
        <v>381</v>
      </c>
      <c r="C12" s="243" t="s">
        <v>766</v>
      </c>
      <c r="D12" s="243" t="s">
        <v>383</v>
      </c>
      <c r="E12" s="220"/>
      <c r="F12" s="350"/>
      <c r="G12" s="220"/>
      <c r="H12" s="220"/>
      <c r="I12" s="220"/>
      <c r="J12" s="220"/>
      <c r="K12" s="220"/>
      <c r="L12" s="220"/>
      <c r="M12" s="220"/>
      <c r="N12" s="220"/>
      <c r="O12" s="220"/>
      <c r="P12" s="220"/>
      <c r="Q12" s="220"/>
      <c r="R12" s="220"/>
      <c r="S12" s="220"/>
      <c r="T12" s="220"/>
      <c r="U12" s="220"/>
      <c r="V12" s="220"/>
    </row>
    <row r="13" ht="12.75" customHeight="1">
      <c r="A13" s="7" t="s">
        <v>774</v>
      </c>
      <c r="B13" s="243" t="s">
        <v>382</v>
      </c>
      <c r="C13" s="351" t="s">
        <v>775</v>
      </c>
      <c r="D13" s="351" t="s">
        <v>776</v>
      </c>
      <c r="E13" s="220"/>
      <c r="F13" s="220"/>
      <c r="G13" s="220"/>
      <c r="H13" s="220"/>
      <c r="I13" s="220"/>
      <c r="J13" s="220"/>
      <c r="K13" s="220"/>
      <c r="L13" s="220"/>
      <c r="M13" s="220"/>
      <c r="N13" s="220"/>
      <c r="O13" s="220"/>
      <c r="P13" s="220"/>
      <c r="Q13" s="220"/>
      <c r="R13" s="220"/>
      <c r="S13" s="220"/>
      <c r="T13" s="220"/>
      <c r="U13" s="220"/>
      <c r="V13" s="220"/>
    </row>
    <row r="14" ht="12.75" customHeight="1">
      <c r="A14" s="7" t="s">
        <v>604</v>
      </c>
      <c r="B14" s="243" t="s">
        <v>381</v>
      </c>
      <c r="C14" s="243" t="s">
        <v>766</v>
      </c>
      <c r="D14" s="247" t="s">
        <v>385</v>
      </c>
      <c r="E14" s="220"/>
      <c r="F14" s="220"/>
      <c r="G14" s="220"/>
      <c r="H14" s="220"/>
      <c r="I14" s="220"/>
      <c r="J14" s="220"/>
      <c r="K14" s="220"/>
      <c r="L14" s="220"/>
      <c r="M14" s="220"/>
      <c r="N14" s="220"/>
      <c r="O14" s="220"/>
      <c r="P14" s="220"/>
      <c r="Q14" s="220"/>
      <c r="R14" s="220"/>
      <c r="S14" s="220"/>
      <c r="T14" s="220"/>
      <c r="U14" s="220"/>
      <c r="V14" s="220"/>
    </row>
    <row r="15" ht="12.75" customHeight="1">
      <c r="A15" s="7" t="s">
        <v>605</v>
      </c>
      <c r="B15" s="247" t="s">
        <v>385</v>
      </c>
      <c r="C15" s="243" t="s">
        <v>382</v>
      </c>
      <c r="D15" s="351" t="s">
        <v>777</v>
      </c>
      <c r="E15" s="220"/>
      <c r="F15" s="220"/>
      <c r="G15" s="220"/>
      <c r="H15" s="220"/>
      <c r="I15" s="220"/>
      <c r="J15" s="220"/>
      <c r="K15" s="220"/>
      <c r="L15" s="220"/>
      <c r="M15" s="220"/>
      <c r="N15" s="220"/>
      <c r="O15" s="220"/>
      <c r="P15" s="220"/>
      <c r="Q15" s="220"/>
      <c r="R15" s="220"/>
      <c r="S15" s="220"/>
      <c r="T15" s="220"/>
      <c r="U15" s="220"/>
      <c r="V15" s="220"/>
    </row>
    <row r="16" ht="12.75" customHeight="1">
      <c r="A16" s="7" t="s">
        <v>606</v>
      </c>
      <c r="B16" s="247" t="s">
        <v>385</v>
      </c>
      <c r="C16" s="243" t="s">
        <v>382</v>
      </c>
      <c r="D16" s="351" t="s">
        <v>777</v>
      </c>
      <c r="E16" s="220"/>
      <c r="F16" s="220"/>
      <c r="G16" s="220"/>
      <c r="H16" s="220"/>
      <c r="I16" s="220"/>
      <c r="J16" s="220"/>
      <c r="K16" s="220"/>
      <c r="L16" s="220"/>
      <c r="M16" s="220"/>
      <c r="N16" s="220"/>
      <c r="O16" s="220"/>
      <c r="P16" s="220"/>
      <c r="Q16" s="220"/>
      <c r="R16" s="220"/>
      <c r="S16" s="220"/>
      <c r="T16" s="220"/>
      <c r="U16" s="220"/>
      <c r="V16" s="220"/>
    </row>
    <row r="17" ht="18.75" customHeight="1">
      <c r="A17" s="256" t="s">
        <v>607</v>
      </c>
      <c r="B17" s="14"/>
      <c r="C17" s="14"/>
      <c r="D17" s="14"/>
      <c r="E17" s="220"/>
      <c r="F17" s="220"/>
      <c r="G17" s="220"/>
      <c r="H17" s="220"/>
      <c r="I17" s="220"/>
      <c r="J17" s="220"/>
      <c r="K17" s="220"/>
      <c r="L17" s="220"/>
      <c r="M17" s="220"/>
      <c r="N17" s="220"/>
      <c r="O17" s="220"/>
      <c r="P17" s="220"/>
      <c r="Q17" s="220"/>
      <c r="R17" s="220"/>
      <c r="S17" s="220"/>
      <c r="T17" s="220"/>
      <c r="U17" s="220"/>
      <c r="V17" s="220"/>
    </row>
    <row r="18" ht="15.0" customHeight="1">
      <c r="A18" s="241" t="s">
        <v>269</v>
      </c>
      <c r="B18" s="242" t="s">
        <v>373</v>
      </c>
      <c r="C18" s="242" t="s">
        <v>374</v>
      </c>
      <c r="D18" s="242" t="s">
        <v>375</v>
      </c>
      <c r="E18" s="220"/>
      <c r="F18" s="220"/>
      <c r="G18" s="220"/>
      <c r="H18" s="220"/>
      <c r="I18" s="220"/>
      <c r="J18" s="220"/>
      <c r="K18" s="220"/>
      <c r="L18" s="220"/>
      <c r="M18" s="220"/>
      <c r="N18" s="220"/>
      <c r="O18" s="220"/>
      <c r="P18" s="220"/>
      <c r="Q18" s="220"/>
      <c r="R18" s="220"/>
      <c r="S18" s="220"/>
      <c r="T18" s="220"/>
      <c r="U18" s="220"/>
      <c r="V18" s="220"/>
    </row>
    <row r="19" ht="12.75" customHeight="1">
      <c r="A19" s="79"/>
      <c r="B19" s="79"/>
      <c r="C19" s="79"/>
      <c r="D19" s="79"/>
      <c r="E19" s="220"/>
      <c r="F19" s="220"/>
      <c r="G19" s="220"/>
      <c r="H19" s="220"/>
      <c r="I19" s="220"/>
      <c r="J19" s="220"/>
      <c r="K19" s="220"/>
      <c r="L19" s="220"/>
      <c r="M19" s="220"/>
      <c r="N19" s="220"/>
      <c r="O19" s="220"/>
      <c r="P19" s="220"/>
      <c r="Q19" s="220"/>
      <c r="R19" s="220"/>
      <c r="S19" s="220"/>
      <c r="T19" s="220"/>
      <c r="U19" s="220"/>
      <c r="V19" s="220"/>
    </row>
    <row r="20" ht="12.75" customHeight="1">
      <c r="A20" s="7" t="s">
        <v>608</v>
      </c>
      <c r="B20" s="243" t="s">
        <v>381</v>
      </c>
      <c r="C20" s="243" t="s">
        <v>766</v>
      </c>
      <c r="D20" s="243" t="s">
        <v>383</v>
      </c>
      <c r="E20" s="220"/>
      <c r="F20" s="220"/>
      <c r="G20" s="220"/>
      <c r="H20" s="220"/>
      <c r="I20" s="220"/>
      <c r="J20" s="220"/>
      <c r="K20" s="220"/>
      <c r="L20" s="220"/>
      <c r="M20" s="220"/>
      <c r="N20" s="220"/>
      <c r="O20" s="220"/>
      <c r="P20" s="220"/>
      <c r="Q20" s="220"/>
      <c r="R20" s="220"/>
      <c r="S20" s="220"/>
      <c r="T20" s="220"/>
      <c r="U20" s="220"/>
      <c r="V20" s="220"/>
    </row>
    <row r="21" ht="12.75" customHeight="1">
      <c r="A21" s="7" t="s">
        <v>778</v>
      </c>
      <c r="B21" s="243" t="s">
        <v>381</v>
      </c>
      <c r="C21" s="243" t="s">
        <v>766</v>
      </c>
      <c r="D21" s="243" t="s">
        <v>383</v>
      </c>
      <c r="E21" s="220"/>
      <c r="F21" s="220"/>
      <c r="G21" s="220"/>
      <c r="H21" s="220"/>
      <c r="I21" s="220"/>
      <c r="J21" s="220"/>
      <c r="K21" s="220"/>
      <c r="L21" s="220"/>
      <c r="M21" s="220"/>
      <c r="N21" s="220"/>
      <c r="O21" s="220"/>
      <c r="P21" s="220"/>
      <c r="Q21" s="220"/>
      <c r="R21" s="220"/>
      <c r="S21" s="220"/>
      <c r="T21" s="220"/>
      <c r="U21" s="220"/>
      <c r="V21" s="220"/>
    </row>
    <row r="22" ht="12.75" customHeight="1">
      <c r="A22" s="7" t="s">
        <v>779</v>
      </c>
      <c r="B22" s="243" t="s">
        <v>381</v>
      </c>
      <c r="C22" s="243" t="s">
        <v>766</v>
      </c>
      <c r="D22" s="243" t="s">
        <v>383</v>
      </c>
      <c r="E22" s="220"/>
      <c r="F22" s="220"/>
      <c r="G22" s="220"/>
      <c r="H22" s="220"/>
      <c r="I22" s="220"/>
      <c r="J22" s="220"/>
      <c r="K22" s="220"/>
      <c r="L22" s="220"/>
      <c r="M22" s="220"/>
      <c r="N22" s="220"/>
      <c r="O22" s="220"/>
      <c r="P22" s="220"/>
      <c r="Q22" s="220"/>
      <c r="R22" s="220"/>
      <c r="S22" s="220"/>
      <c r="T22" s="220"/>
      <c r="U22" s="220"/>
      <c r="V22" s="220"/>
    </row>
    <row r="23" ht="12.75" customHeight="1">
      <c r="A23" s="7" t="s">
        <v>613</v>
      </c>
      <c r="B23" s="243" t="s">
        <v>780</v>
      </c>
      <c r="C23" s="243" t="s">
        <v>766</v>
      </c>
      <c r="D23" s="243" t="s">
        <v>383</v>
      </c>
      <c r="E23" s="220"/>
      <c r="F23" s="220"/>
      <c r="G23" s="220"/>
      <c r="H23" s="220"/>
      <c r="I23" s="220"/>
      <c r="J23" s="220"/>
      <c r="K23" s="220"/>
      <c r="L23" s="220"/>
      <c r="M23" s="220"/>
      <c r="N23" s="220"/>
      <c r="O23" s="220"/>
      <c r="P23" s="220"/>
      <c r="Q23" s="220"/>
      <c r="R23" s="220"/>
      <c r="S23" s="220"/>
      <c r="T23" s="220"/>
      <c r="U23" s="220"/>
      <c r="V23" s="220"/>
    </row>
    <row r="24" ht="12.75" customHeight="1">
      <c r="A24" s="7" t="s">
        <v>614</v>
      </c>
      <c r="B24" s="247" t="s">
        <v>385</v>
      </c>
      <c r="C24" s="243" t="s">
        <v>766</v>
      </c>
      <c r="D24" s="243" t="s">
        <v>383</v>
      </c>
      <c r="E24" s="220"/>
      <c r="F24" s="220"/>
      <c r="G24" s="220"/>
      <c r="H24" s="220"/>
      <c r="I24" s="220"/>
      <c r="J24" s="220"/>
      <c r="K24" s="220"/>
      <c r="L24" s="220"/>
      <c r="M24" s="220"/>
      <c r="N24" s="220"/>
      <c r="O24" s="220"/>
      <c r="P24" s="220"/>
      <c r="Q24" s="220"/>
      <c r="R24" s="220"/>
      <c r="S24" s="220"/>
      <c r="T24" s="220"/>
      <c r="U24" s="220"/>
      <c r="V24" s="220"/>
    </row>
    <row r="25" ht="12.75" customHeight="1">
      <c r="A25" s="7" t="s">
        <v>615</v>
      </c>
      <c r="B25" s="243" t="s">
        <v>381</v>
      </c>
      <c r="C25" s="243" t="s">
        <v>766</v>
      </c>
      <c r="D25" s="243" t="s">
        <v>383</v>
      </c>
      <c r="E25" s="220"/>
      <c r="F25" s="220"/>
      <c r="G25" s="220"/>
      <c r="H25" s="220"/>
      <c r="I25" s="220"/>
      <c r="J25" s="220"/>
      <c r="K25" s="220"/>
      <c r="L25" s="220"/>
      <c r="M25" s="220"/>
      <c r="N25" s="220"/>
      <c r="O25" s="220"/>
      <c r="P25" s="220"/>
      <c r="Q25" s="220"/>
      <c r="R25" s="220"/>
      <c r="S25" s="220"/>
      <c r="T25" s="220"/>
      <c r="U25" s="220"/>
      <c r="V25" s="220"/>
    </row>
    <row r="26" ht="12.75" customHeight="1">
      <c r="A26" s="7" t="s">
        <v>617</v>
      </c>
      <c r="B26" s="243" t="s">
        <v>780</v>
      </c>
      <c r="C26" s="243" t="s">
        <v>766</v>
      </c>
      <c r="D26" s="243" t="s">
        <v>383</v>
      </c>
      <c r="E26" s="220"/>
      <c r="F26" s="220"/>
      <c r="G26" s="220"/>
      <c r="H26" s="220"/>
      <c r="I26" s="220"/>
      <c r="J26" s="220"/>
      <c r="K26" s="220"/>
      <c r="L26" s="220"/>
      <c r="M26" s="220"/>
      <c r="N26" s="220"/>
      <c r="O26" s="220"/>
      <c r="P26" s="220"/>
      <c r="Q26" s="220"/>
      <c r="R26" s="220"/>
      <c r="S26" s="220"/>
      <c r="T26" s="220"/>
      <c r="U26" s="220"/>
      <c r="V26" s="220"/>
    </row>
    <row r="27" ht="12.75" customHeight="1">
      <c r="A27" s="7" t="s">
        <v>781</v>
      </c>
      <c r="B27" s="252" t="s">
        <v>782</v>
      </c>
      <c r="C27" s="351" t="s">
        <v>783</v>
      </c>
      <c r="D27" s="351" t="s">
        <v>784</v>
      </c>
      <c r="E27" s="220"/>
      <c r="F27" s="220"/>
      <c r="G27" s="220"/>
      <c r="H27" s="220"/>
      <c r="I27" s="220"/>
      <c r="J27" s="220"/>
      <c r="K27" s="220"/>
      <c r="L27" s="220"/>
      <c r="M27" s="220"/>
      <c r="N27" s="220"/>
      <c r="O27" s="220"/>
      <c r="P27" s="220"/>
      <c r="Q27" s="220"/>
      <c r="R27" s="220"/>
      <c r="S27" s="220"/>
      <c r="T27" s="220"/>
      <c r="U27" s="220"/>
      <c r="V27" s="220"/>
    </row>
    <row r="28" ht="12.75" customHeight="1">
      <c r="A28" s="7" t="s">
        <v>785</v>
      </c>
      <c r="B28" s="243" t="s">
        <v>381</v>
      </c>
      <c r="C28" s="243" t="s">
        <v>766</v>
      </c>
      <c r="D28" s="243" t="s">
        <v>780</v>
      </c>
      <c r="E28" s="220"/>
      <c r="F28" s="220"/>
      <c r="G28" s="220"/>
      <c r="H28" s="220"/>
      <c r="I28" s="220"/>
      <c r="J28" s="220"/>
      <c r="K28" s="220"/>
      <c r="L28" s="220"/>
      <c r="M28" s="220"/>
      <c r="N28" s="220"/>
      <c r="O28" s="220"/>
      <c r="P28" s="220"/>
      <c r="Q28" s="220"/>
      <c r="R28" s="220"/>
      <c r="S28" s="220"/>
      <c r="T28" s="220"/>
      <c r="U28" s="220"/>
      <c r="V28" s="220"/>
    </row>
    <row r="29" ht="12.75" customHeight="1">
      <c r="A29" s="7" t="s">
        <v>786</v>
      </c>
      <c r="B29" s="243" t="s">
        <v>381</v>
      </c>
      <c r="C29" s="243" t="s">
        <v>766</v>
      </c>
      <c r="D29" s="243" t="s">
        <v>383</v>
      </c>
      <c r="E29" s="220"/>
      <c r="F29" s="220"/>
      <c r="G29" s="220"/>
      <c r="H29" s="220"/>
      <c r="I29" s="350">
        <v>0.0</v>
      </c>
      <c r="J29" s="220"/>
      <c r="K29" s="220"/>
      <c r="L29" s="220"/>
      <c r="M29" s="220"/>
      <c r="N29" s="220"/>
      <c r="O29" s="220"/>
      <c r="P29" s="220"/>
      <c r="Q29" s="220"/>
      <c r="R29" s="220"/>
      <c r="S29" s="220"/>
      <c r="T29" s="220"/>
      <c r="U29" s="220"/>
      <c r="V29" s="220"/>
    </row>
    <row r="30" ht="12.75" customHeight="1">
      <c r="A30" s="7" t="s">
        <v>623</v>
      </c>
      <c r="B30" s="243" t="s">
        <v>381</v>
      </c>
      <c r="C30" s="243" t="s">
        <v>766</v>
      </c>
      <c r="D30" s="243" t="s">
        <v>383</v>
      </c>
      <c r="E30" s="220"/>
      <c r="F30" s="220"/>
      <c r="G30" s="220"/>
      <c r="H30" s="220"/>
      <c r="I30" s="220"/>
      <c r="J30" s="220"/>
      <c r="K30" s="220"/>
      <c r="L30" s="220"/>
      <c r="M30" s="220"/>
      <c r="N30" s="220"/>
      <c r="O30" s="220"/>
      <c r="P30" s="220"/>
      <c r="Q30" s="220"/>
      <c r="R30" s="220"/>
      <c r="S30" s="220"/>
      <c r="T30" s="220"/>
      <c r="U30" s="220"/>
      <c r="V30" s="220"/>
    </row>
    <row r="31" ht="12.75" customHeight="1">
      <c r="A31" s="7" t="s">
        <v>787</v>
      </c>
      <c r="B31" s="243" t="s">
        <v>780</v>
      </c>
      <c r="C31" s="243" t="s">
        <v>766</v>
      </c>
      <c r="D31" s="243" t="s">
        <v>383</v>
      </c>
      <c r="E31" s="220"/>
      <c r="F31" s="220"/>
      <c r="G31" s="220"/>
      <c r="H31" s="220"/>
      <c r="I31" s="220"/>
      <c r="J31" s="220"/>
      <c r="K31" s="220"/>
      <c r="L31" s="220"/>
      <c r="M31" s="220"/>
      <c r="N31" s="220"/>
      <c r="O31" s="220"/>
      <c r="P31" s="220"/>
      <c r="Q31" s="220"/>
      <c r="R31" s="220"/>
      <c r="S31" s="220"/>
      <c r="T31" s="220"/>
      <c r="U31" s="220"/>
      <c r="V31" s="220"/>
    </row>
    <row r="32" ht="12.75" customHeight="1">
      <c r="A32" s="7" t="s">
        <v>788</v>
      </c>
      <c r="B32" s="243" t="s">
        <v>780</v>
      </c>
      <c r="C32" s="351" t="s">
        <v>789</v>
      </c>
      <c r="D32" s="351" t="s">
        <v>790</v>
      </c>
      <c r="E32" s="220"/>
      <c r="F32" s="220"/>
      <c r="G32" s="220"/>
      <c r="H32" s="220"/>
      <c r="I32" s="220"/>
      <c r="J32" s="220"/>
      <c r="K32" s="220"/>
      <c r="L32" s="220"/>
      <c r="M32" s="220"/>
      <c r="N32" s="220"/>
      <c r="O32" s="220"/>
      <c r="P32" s="220"/>
      <c r="Q32" s="220"/>
      <c r="R32" s="220"/>
      <c r="S32" s="220"/>
      <c r="T32" s="220"/>
      <c r="U32" s="220"/>
      <c r="V32" s="220"/>
    </row>
    <row r="33" ht="12.75" customHeight="1">
      <c r="A33" s="7" t="s">
        <v>791</v>
      </c>
      <c r="B33" s="243" t="s">
        <v>780</v>
      </c>
      <c r="C33" s="247" t="s">
        <v>385</v>
      </c>
      <c r="D33" s="243" t="s">
        <v>382</v>
      </c>
      <c r="E33" s="220"/>
      <c r="F33" s="220"/>
      <c r="G33" s="220"/>
      <c r="H33" s="220"/>
      <c r="I33" s="220"/>
      <c r="J33" s="220"/>
      <c r="K33" s="220"/>
      <c r="L33" s="220"/>
      <c r="M33" s="220"/>
      <c r="N33" s="220"/>
      <c r="O33" s="220"/>
      <c r="P33" s="220"/>
      <c r="Q33" s="220"/>
      <c r="R33" s="220"/>
      <c r="S33" s="220"/>
      <c r="T33" s="220"/>
      <c r="U33" s="220"/>
      <c r="V33" s="220"/>
    </row>
    <row r="34" ht="12.75" customHeight="1">
      <c r="A34" s="7" t="s">
        <v>627</v>
      </c>
      <c r="B34" s="252" t="s">
        <v>792</v>
      </c>
      <c r="C34" s="243" t="s">
        <v>766</v>
      </c>
      <c r="D34" s="351" t="s">
        <v>793</v>
      </c>
      <c r="E34" s="220"/>
      <c r="F34" s="220"/>
      <c r="G34" s="220"/>
      <c r="H34" s="220"/>
      <c r="I34" s="220"/>
      <c r="J34" s="220"/>
      <c r="K34" s="220"/>
      <c r="L34" s="220"/>
      <c r="M34" s="220"/>
      <c r="N34" s="220"/>
      <c r="O34" s="220"/>
      <c r="P34" s="220"/>
      <c r="Q34" s="220"/>
      <c r="R34" s="220"/>
      <c r="S34" s="220"/>
      <c r="T34" s="220"/>
      <c r="U34" s="220"/>
      <c r="V34" s="220"/>
    </row>
    <row r="35" ht="12.75" customHeight="1">
      <c r="A35" s="7" t="s">
        <v>794</v>
      </c>
      <c r="B35" s="351" t="s">
        <v>795</v>
      </c>
      <c r="C35" s="351" t="s">
        <v>796</v>
      </c>
      <c r="D35" s="351" t="s">
        <v>797</v>
      </c>
      <c r="E35" s="220"/>
      <c r="F35" s="220"/>
      <c r="G35" s="220"/>
      <c r="H35" s="220"/>
      <c r="I35" s="220"/>
      <c r="J35" s="220"/>
      <c r="K35" s="220"/>
      <c r="L35" s="220"/>
      <c r="M35" s="220"/>
      <c r="N35" s="220"/>
      <c r="O35" s="220"/>
      <c r="P35" s="220"/>
      <c r="Q35" s="220"/>
      <c r="R35" s="220"/>
      <c r="S35" s="220"/>
      <c r="T35" s="220"/>
      <c r="U35" s="220"/>
      <c r="V35" s="220"/>
    </row>
    <row r="36" ht="12.75" customHeight="1">
      <c r="A36" s="7" t="s">
        <v>628</v>
      </c>
      <c r="B36" s="243" t="s">
        <v>780</v>
      </c>
      <c r="C36" s="243" t="s">
        <v>766</v>
      </c>
      <c r="D36" s="243" t="s">
        <v>383</v>
      </c>
      <c r="E36" s="220"/>
      <c r="F36" s="220"/>
      <c r="G36" s="220"/>
      <c r="H36" s="220"/>
      <c r="I36" s="220"/>
      <c r="J36" s="220"/>
      <c r="K36" s="220"/>
      <c r="L36" s="220"/>
      <c r="M36" s="220"/>
      <c r="N36" s="220"/>
      <c r="O36" s="220"/>
      <c r="P36" s="220"/>
      <c r="Q36" s="220"/>
      <c r="R36" s="220"/>
      <c r="S36" s="220"/>
      <c r="T36" s="220"/>
      <c r="U36" s="220"/>
      <c r="V36" s="220"/>
    </row>
    <row r="37" ht="12.75" customHeight="1">
      <c r="A37" s="7" t="s">
        <v>798</v>
      </c>
      <c r="B37" s="351" t="s">
        <v>799</v>
      </c>
      <c r="C37" s="351" t="s">
        <v>800</v>
      </c>
      <c r="D37" s="351" t="s">
        <v>801</v>
      </c>
      <c r="E37" s="220"/>
      <c r="F37" s="220"/>
      <c r="G37" s="220"/>
      <c r="H37" s="220"/>
      <c r="I37" s="220"/>
      <c r="J37" s="220"/>
      <c r="K37" s="220"/>
      <c r="L37" s="220"/>
      <c r="M37" s="220"/>
      <c r="N37" s="220"/>
      <c r="O37" s="220"/>
      <c r="P37" s="220"/>
      <c r="Q37" s="220"/>
      <c r="R37" s="220"/>
      <c r="S37" s="220"/>
      <c r="T37" s="220"/>
      <c r="U37" s="220"/>
      <c r="V37" s="220"/>
    </row>
    <row r="38" ht="12.75" customHeight="1">
      <c r="A38" s="7" t="s">
        <v>802</v>
      </c>
      <c r="B38" s="351" t="s">
        <v>795</v>
      </c>
      <c r="C38" s="351" t="s">
        <v>796</v>
      </c>
      <c r="D38" s="351" t="s">
        <v>797</v>
      </c>
      <c r="E38" s="220"/>
      <c r="F38" s="220"/>
      <c r="G38" s="220"/>
      <c r="H38" s="220"/>
      <c r="I38" s="220"/>
      <c r="J38" s="220"/>
      <c r="K38" s="220"/>
      <c r="L38" s="220"/>
      <c r="M38" s="220"/>
      <c r="N38" s="220"/>
      <c r="O38" s="220"/>
      <c r="P38" s="220"/>
      <c r="Q38" s="220"/>
      <c r="R38" s="220"/>
      <c r="S38" s="220"/>
      <c r="T38" s="220"/>
      <c r="U38" s="220"/>
      <c r="V38" s="220"/>
    </row>
    <row r="39" ht="18.0" customHeight="1">
      <c r="A39" s="7" t="s">
        <v>803</v>
      </c>
      <c r="B39" s="243" t="s">
        <v>381</v>
      </c>
      <c r="C39" s="243" t="s">
        <v>766</v>
      </c>
      <c r="D39" s="243" t="s">
        <v>383</v>
      </c>
      <c r="E39" s="220"/>
      <c r="F39" s="220"/>
      <c r="G39" s="220"/>
      <c r="H39" s="220"/>
      <c r="I39" s="220"/>
      <c r="J39" s="220"/>
      <c r="K39" s="220"/>
      <c r="L39" s="220"/>
      <c r="M39" s="220"/>
      <c r="N39" s="220"/>
      <c r="O39" s="220"/>
      <c r="P39" s="220"/>
      <c r="Q39" s="220"/>
      <c r="R39" s="220"/>
      <c r="S39" s="220"/>
      <c r="T39" s="220"/>
      <c r="U39" s="220"/>
      <c r="V39" s="220"/>
    </row>
    <row r="40" ht="18.75" customHeight="1">
      <c r="A40" s="256" t="s">
        <v>632</v>
      </c>
      <c r="B40" s="14"/>
      <c r="C40" s="14"/>
      <c r="D40" s="14"/>
      <c r="E40" s="220"/>
      <c r="F40" s="220"/>
      <c r="G40" s="220"/>
      <c r="H40" s="220"/>
      <c r="I40" s="220"/>
      <c r="J40" s="220"/>
      <c r="K40" s="220"/>
      <c r="L40" s="220"/>
      <c r="M40" s="220"/>
      <c r="N40" s="220"/>
      <c r="O40" s="220"/>
      <c r="P40" s="220"/>
      <c r="Q40" s="220"/>
      <c r="R40" s="220"/>
      <c r="S40" s="220"/>
      <c r="T40" s="220"/>
      <c r="U40" s="220"/>
      <c r="V40" s="220"/>
    </row>
    <row r="41" ht="15.0" customHeight="1">
      <c r="A41" s="241" t="s">
        <v>269</v>
      </c>
      <c r="B41" s="242" t="s">
        <v>373</v>
      </c>
      <c r="C41" s="242" t="s">
        <v>374</v>
      </c>
      <c r="D41" s="242" t="s">
        <v>375</v>
      </c>
      <c r="E41" s="220"/>
      <c r="F41" s="220"/>
      <c r="G41" s="220"/>
      <c r="H41" s="220"/>
      <c r="I41" s="220"/>
      <c r="J41" s="220"/>
      <c r="K41" s="220"/>
      <c r="L41" s="220"/>
      <c r="M41" s="220"/>
      <c r="N41" s="220"/>
      <c r="O41" s="220"/>
      <c r="P41" s="220"/>
      <c r="Q41" s="220"/>
      <c r="R41" s="220"/>
      <c r="S41" s="220"/>
      <c r="T41" s="220"/>
      <c r="U41" s="220"/>
      <c r="V41" s="220"/>
    </row>
    <row r="42" ht="12.75" customHeight="1">
      <c r="A42" s="79"/>
      <c r="B42" s="79"/>
      <c r="C42" s="79"/>
      <c r="D42" s="79"/>
      <c r="E42" s="220"/>
      <c r="F42" s="220"/>
      <c r="G42" s="220"/>
      <c r="H42" s="220"/>
      <c r="I42" s="220"/>
      <c r="J42" s="220"/>
      <c r="K42" s="220"/>
      <c r="L42" s="220"/>
      <c r="M42" s="220"/>
      <c r="N42" s="220"/>
      <c r="O42" s="220"/>
      <c r="P42" s="220"/>
      <c r="Q42" s="220"/>
      <c r="R42" s="220"/>
      <c r="S42" s="220"/>
      <c r="T42" s="220"/>
      <c r="U42" s="220"/>
      <c r="V42" s="220"/>
    </row>
    <row r="43" ht="12.75" customHeight="1">
      <c r="A43" s="7" t="s">
        <v>303</v>
      </c>
      <c r="B43" s="243" t="s">
        <v>382</v>
      </c>
      <c r="C43" s="247" t="s">
        <v>385</v>
      </c>
      <c r="D43" s="243" t="s">
        <v>383</v>
      </c>
      <c r="E43" s="220"/>
      <c r="F43" s="220"/>
      <c r="G43" s="220"/>
      <c r="H43" s="220"/>
      <c r="I43" s="220"/>
      <c r="J43" s="220"/>
      <c r="K43" s="220"/>
      <c r="L43" s="220"/>
      <c r="M43" s="220"/>
      <c r="N43" s="220"/>
      <c r="O43" s="220"/>
      <c r="P43" s="220"/>
      <c r="Q43" s="220"/>
      <c r="R43" s="220"/>
      <c r="S43" s="220"/>
      <c r="T43" s="220"/>
      <c r="U43" s="220"/>
      <c r="V43" s="220"/>
    </row>
    <row r="44" ht="12.75" customHeight="1">
      <c r="A44" s="7" t="s">
        <v>633</v>
      </c>
      <c r="B44" s="243" t="s">
        <v>381</v>
      </c>
      <c r="C44" s="247" t="s">
        <v>385</v>
      </c>
      <c r="D44" s="243" t="s">
        <v>383</v>
      </c>
      <c r="E44" s="220"/>
      <c r="F44" s="220"/>
      <c r="G44" s="220"/>
      <c r="H44" s="220"/>
      <c r="I44" s="220"/>
      <c r="J44" s="220"/>
      <c r="K44" s="220"/>
      <c r="L44" s="220"/>
      <c r="M44" s="220"/>
      <c r="N44" s="220"/>
      <c r="O44" s="220"/>
      <c r="P44" s="220"/>
      <c r="Q44" s="220"/>
      <c r="R44" s="220"/>
      <c r="S44" s="220"/>
      <c r="T44" s="220"/>
      <c r="U44" s="220"/>
      <c r="V44" s="220"/>
    </row>
    <row r="45" ht="12.75" customHeight="1">
      <c r="A45" s="7" t="s">
        <v>804</v>
      </c>
      <c r="B45" s="243" t="s">
        <v>382</v>
      </c>
      <c r="C45" s="351" t="s">
        <v>805</v>
      </c>
      <c r="D45" s="252" t="s">
        <v>806</v>
      </c>
      <c r="E45" s="220"/>
      <c r="F45" s="220"/>
      <c r="G45" s="220"/>
      <c r="H45" s="220"/>
      <c r="I45" s="220"/>
      <c r="J45" s="220"/>
      <c r="K45" s="220"/>
      <c r="L45" s="220"/>
      <c r="M45" s="220"/>
      <c r="N45" s="220"/>
      <c r="O45" s="220"/>
      <c r="P45" s="220"/>
      <c r="Q45" s="220"/>
      <c r="R45" s="220"/>
      <c r="S45" s="220"/>
      <c r="T45" s="220"/>
      <c r="U45" s="220"/>
      <c r="V45" s="220"/>
    </row>
    <row r="46" ht="12.75" customHeight="1">
      <c r="A46" s="7" t="s">
        <v>807</v>
      </c>
      <c r="B46" s="243" t="s">
        <v>381</v>
      </c>
      <c r="C46" s="247" t="s">
        <v>385</v>
      </c>
      <c r="D46" s="243" t="s">
        <v>383</v>
      </c>
      <c r="E46" s="220"/>
      <c r="F46" s="220"/>
      <c r="G46" s="220"/>
      <c r="H46" s="220"/>
      <c r="I46" s="220"/>
      <c r="J46" s="220"/>
      <c r="K46" s="220"/>
      <c r="L46" s="220"/>
      <c r="M46" s="220"/>
      <c r="N46" s="220"/>
      <c r="O46" s="220"/>
      <c r="P46" s="220"/>
      <c r="Q46" s="220"/>
      <c r="R46" s="220"/>
      <c r="S46" s="220"/>
      <c r="T46" s="220"/>
      <c r="U46" s="220"/>
      <c r="V46" s="220"/>
    </row>
    <row r="47" ht="12.75" customHeight="1">
      <c r="A47" s="7" t="s">
        <v>293</v>
      </c>
      <c r="B47" s="243" t="s">
        <v>381</v>
      </c>
      <c r="C47" s="247" t="s">
        <v>385</v>
      </c>
      <c r="D47" s="243" t="s">
        <v>383</v>
      </c>
      <c r="E47" s="220"/>
      <c r="F47" s="220"/>
      <c r="G47" s="220"/>
      <c r="H47" s="220"/>
      <c r="I47" s="220"/>
      <c r="J47" s="220"/>
      <c r="K47" s="220"/>
      <c r="L47" s="220"/>
      <c r="M47" s="220"/>
      <c r="N47" s="220"/>
      <c r="O47" s="220"/>
      <c r="P47" s="220"/>
      <c r="Q47" s="220"/>
      <c r="R47" s="220"/>
      <c r="S47" s="220"/>
      <c r="T47" s="220"/>
      <c r="U47" s="220"/>
      <c r="V47" s="220"/>
    </row>
    <row r="48" ht="12.75" customHeight="1">
      <c r="A48" s="7" t="s">
        <v>808</v>
      </c>
      <c r="B48" s="252" t="s">
        <v>809</v>
      </c>
      <c r="C48" s="252" t="s">
        <v>810</v>
      </c>
      <c r="D48" s="243" t="s">
        <v>383</v>
      </c>
      <c r="E48" s="220"/>
      <c r="F48" s="220"/>
      <c r="G48" s="220"/>
      <c r="H48" s="220"/>
      <c r="I48" s="220"/>
      <c r="J48" s="220"/>
      <c r="K48" s="220"/>
      <c r="L48" s="220"/>
      <c r="M48" s="220"/>
      <c r="N48" s="220"/>
      <c r="O48" s="220"/>
      <c r="P48" s="220"/>
      <c r="Q48" s="220"/>
      <c r="R48" s="220"/>
      <c r="S48" s="220"/>
      <c r="T48" s="220"/>
      <c r="U48" s="220"/>
      <c r="V48" s="220"/>
    </row>
    <row r="49" ht="12.75" customHeight="1">
      <c r="A49" s="7" t="s">
        <v>811</v>
      </c>
      <c r="B49" s="252" t="s">
        <v>812</v>
      </c>
      <c r="C49" s="351" t="s">
        <v>813</v>
      </c>
      <c r="D49" s="351" t="s">
        <v>814</v>
      </c>
      <c r="E49" s="220"/>
      <c r="F49" s="220"/>
      <c r="G49" s="220"/>
      <c r="H49" s="220"/>
      <c r="I49" s="220"/>
      <c r="J49" s="220"/>
      <c r="K49" s="220"/>
      <c r="L49" s="220"/>
      <c r="M49" s="220"/>
      <c r="N49" s="220"/>
      <c r="O49" s="220"/>
      <c r="P49" s="220"/>
      <c r="Q49" s="220"/>
      <c r="R49" s="220"/>
      <c r="S49" s="220"/>
      <c r="T49" s="220"/>
      <c r="U49" s="220"/>
      <c r="V49" s="220"/>
    </row>
    <row r="50" ht="12.75" customHeight="1">
      <c r="A50" s="7" t="s">
        <v>637</v>
      </c>
      <c r="B50" s="351" t="s">
        <v>815</v>
      </c>
      <c r="C50" s="351" t="s">
        <v>816</v>
      </c>
      <c r="D50" s="351" t="s">
        <v>817</v>
      </c>
      <c r="E50" s="220"/>
      <c r="F50" s="220"/>
      <c r="G50" s="220"/>
      <c r="H50" s="220"/>
      <c r="I50" s="220"/>
      <c r="J50" s="220"/>
      <c r="K50" s="220"/>
      <c r="L50" s="220"/>
      <c r="M50" s="220"/>
      <c r="N50" s="220"/>
      <c r="O50" s="220"/>
      <c r="P50" s="220"/>
      <c r="Q50" s="220"/>
      <c r="R50" s="220"/>
      <c r="S50" s="220"/>
      <c r="T50" s="220"/>
      <c r="U50" s="220"/>
      <c r="V50" s="220"/>
    </row>
    <row r="51" ht="12.75" customHeight="1">
      <c r="A51" s="7" t="s">
        <v>638</v>
      </c>
      <c r="B51" s="243" t="s">
        <v>382</v>
      </c>
      <c r="C51" s="247" t="s">
        <v>385</v>
      </c>
      <c r="D51" s="243" t="s">
        <v>383</v>
      </c>
      <c r="E51" s="220"/>
      <c r="F51" s="220"/>
      <c r="G51" s="220"/>
      <c r="H51" s="220"/>
      <c r="I51" s="220"/>
      <c r="J51" s="220"/>
      <c r="K51" s="220"/>
      <c r="L51" s="220"/>
      <c r="M51" s="220"/>
      <c r="N51" s="220"/>
      <c r="O51" s="220"/>
      <c r="P51" s="220"/>
      <c r="Q51" s="220"/>
      <c r="R51" s="220"/>
      <c r="S51" s="220"/>
      <c r="T51" s="220"/>
      <c r="U51" s="220"/>
      <c r="V51" s="220"/>
    </row>
    <row r="52" ht="12.75" customHeight="1">
      <c r="A52" s="7" t="s">
        <v>639</v>
      </c>
      <c r="B52" s="243" t="s">
        <v>382</v>
      </c>
      <c r="C52" s="252" t="s">
        <v>818</v>
      </c>
      <c r="D52" s="243" t="s">
        <v>383</v>
      </c>
      <c r="E52" s="220"/>
      <c r="F52" s="220"/>
      <c r="G52" s="220"/>
      <c r="H52" s="220"/>
      <c r="I52" s="220"/>
      <c r="J52" s="220"/>
      <c r="K52" s="220"/>
      <c r="L52" s="220"/>
      <c r="M52" s="220"/>
      <c r="N52" s="220"/>
      <c r="O52" s="220"/>
      <c r="P52" s="220"/>
      <c r="Q52" s="220"/>
      <c r="R52" s="220"/>
      <c r="S52" s="220"/>
      <c r="T52" s="220"/>
      <c r="U52" s="220"/>
      <c r="V52" s="220"/>
    </row>
    <row r="53" ht="12.75" customHeight="1">
      <c r="A53" s="7" t="s">
        <v>640</v>
      </c>
      <c r="B53" s="252" t="s">
        <v>819</v>
      </c>
      <c r="C53" s="252" t="s">
        <v>399</v>
      </c>
      <c r="D53" s="243" t="s">
        <v>383</v>
      </c>
      <c r="E53" s="220"/>
      <c r="F53" s="220"/>
      <c r="G53" s="220"/>
      <c r="H53" s="220"/>
      <c r="I53" s="220"/>
      <c r="J53" s="220"/>
      <c r="K53" s="220"/>
      <c r="L53" s="220"/>
      <c r="M53" s="220"/>
      <c r="N53" s="220"/>
      <c r="O53" s="220"/>
      <c r="P53" s="220"/>
      <c r="Q53" s="220"/>
      <c r="R53" s="220"/>
      <c r="S53" s="220"/>
      <c r="T53" s="220"/>
      <c r="U53" s="220"/>
      <c r="V53" s="220"/>
    </row>
    <row r="54" ht="12.75" customHeight="1">
      <c r="A54" s="7" t="s">
        <v>300</v>
      </c>
      <c r="B54" s="252" t="s">
        <v>401</v>
      </c>
      <c r="C54" s="252" t="s">
        <v>402</v>
      </c>
      <c r="D54" s="243" t="s">
        <v>383</v>
      </c>
      <c r="E54" s="220"/>
      <c r="F54" s="220"/>
      <c r="G54" s="220"/>
      <c r="H54" s="220"/>
      <c r="I54" s="220"/>
      <c r="J54" s="220"/>
      <c r="K54" s="220"/>
      <c r="L54" s="220"/>
      <c r="M54" s="220"/>
      <c r="N54" s="220"/>
      <c r="O54" s="220"/>
      <c r="P54" s="220"/>
      <c r="Q54" s="220"/>
      <c r="R54" s="220"/>
      <c r="S54" s="220"/>
      <c r="T54" s="220"/>
      <c r="U54" s="220"/>
      <c r="V54" s="220"/>
    </row>
    <row r="55" ht="12.75" customHeight="1">
      <c r="A55" s="7" t="s">
        <v>641</v>
      </c>
      <c r="B55" s="252" t="s">
        <v>403</v>
      </c>
      <c r="C55" s="252" t="s">
        <v>404</v>
      </c>
      <c r="D55" s="252" t="s">
        <v>405</v>
      </c>
      <c r="E55" s="220"/>
      <c r="F55" s="220"/>
      <c r="G55" s="220"/>
      <c r="H55" s="220"/>
      <c r="I55" s="220"/>
      <c r="J55" s="220"/>
      <c r="K55" s="220"/>
      <c r="L55" s="220"/>
      <c r="M55" s="220"/>
      <c r="N55" s="220"/>
      <c r="O55" s="220"/>
      <c r="P55" s="220"/>
      <c r="Q55" s="220"/>
      <c r="R55" s="220"/>
      <c r="S55" s="220"/>
      <c r="T55" s="220"/>
      <c r="U55" s="220"/>
      <c r="V55" s="220"/>
    </row>
    <row r="56" ht="12.75" customHeight="1">
      <c r="A56" s="7" t="s">
        <v>642</v>
      </c>
      <c r="B56" s="243" t="s">
        <v>381</v>
      </c>
      <c r="C56" s="243" t="s">
        <v>382</v>
      </c>
      <c r="D56" s="252" t="s">
        <v>820</v>
      </c>
      <c r="E56" s="220"/>
      <c r="F56" s="220"/>
      <c r="G56" s="220"/>
      <c r="H56" s="220"/>
      <c r="I56" s="220"/>
      <c r="J56" s="220"/>
      <c r="K56" s="220"/>
      <c r="L56" s="220"/>
      <c r="M56" s="220"/>
      <c r="N56" s="220"/>
      <c r="O56" s="220"/>
      <c r="P56" s="220"/>
      <c r="Q56" s="220"/>
      <c r="R56" s="220"/>
      <c r="S56" s="220"/>
      <c r="T56" s="220"/>
      <c r="U56" s="220"/>
      <c r="V56" s="220"/>
    </row>
    <row r="57" ht="12.75" customHeight="1">
      <c r="A57" s="7" t="s">
        <v>643</v>
      </c>
      <c r="B57" s="243" t="s">
        <v>381</v>
      </c>
      <c r="C57" s="247" t="s">
        <v>385</v>
      </c>
      <c r="D57" s="243" t="s">
        <v>383</v>
      </c>
      <c r="E57" s="220"/>
      <c r="F57" s="220"/>
      <c r="G57" s="220"/>
      <c r="H57" s="220"/>
      <c r="I57" s="220"/>
      <c r="J57" s="220"/>
      <c r="K57" s="220"/>
      <c r="L57" s="220"/>
      <c r="M57" s="220"/>
      <c r="N57" s="220"/>
      <c r="O57" s="220"/>
      <c r="P57" s="220"/>
      <c r="Q57" s="220"/>
      <c r="R57" s="220"/>
      <c r="S57" s="220"/>
      <c r="T57" s="220"/>
      <c r="U57" s="220"/>
      <c r="V57" s="220"/>
    </row>
    <row r="58" ht="12.75" customHeight="1">
      <c r="A58" s="7" t="s">
        <v>644</v>
      </c>
      <c r="B58" s="252" t="s">
        <v>821</v>
      </c>
      <c r="C58" s="252" t="s">
        <v>822</v>
      </c>
      <c r="D58" s="252" t="s">
        <v>823</v>
      </c>
      <c r="E58" s="220"/>
      <c r="F58" s="220"/>
      <c r="G58" s="220"/>
      <c r="H58" s="220"/>
      <c r="I58" s="220"/>
      <c r="J58" s="220"/>
      <c r="K58" s="220"/>
      <c r="L58" s="220"/>
      <c r="M58" s="220"/>
      <c r="N58" s="220"/>
      <c r="O58" s="220"/>
      <c r="P58" s="220"/>
      <c r="Q58" s="220"/>
      <c r="R58" s="220"/>
      <c r="S58" s="220"/>
      <c r="T58" s="220"/>
      <c r="U58" s="220"/>
      <c r="V58" s="220"/>
    </row>
    <row r="59" ht="12.75" customHeight="1">
      <c r="A59" s="7" t="s">
        <v>306</v>
      </c>
      <c r="B59" s="252" t="s">
        <v>411</v>
      </c>
      <c r="C59" s="247" t="s">
        <v>385</v>
      </c>
      <c r="D59" s="252" t="s">
        <v>824</v>
      </c>
      <c r="E59" s="220"/>
      <c r="F59" s="220"/>
      <c r="G59" s="220"/>
      <c r="H59" s="220"/>
      <c r="I59" s="220"/>
      <c r="J59" s="220"/>
      <c r="K59" s="220"/>
      <c r="L59" s="220"/>
      <c r="M59" s="220"/>
      <c r="N59" s="220"/>
      <c r="O59" s="220"/>
      <c r="P59" s="220"/>
      <c r="Q59" s="220"/>
      <c r="R59" s="220"/>
      <c r="S59" s="220"/>
      <c r="T59" s="220"/>
      <c r="U59" s="220"/>
      <c r="V59" s="220"/>
    </row>
    <row r="60" ht="12.75" customHeight="1">
      <c r="A60" s="7" t="s">
        <v>307</v>
      </c>
      <c r="B60" s="243" t="s">
        <v>381</v>
      </c>
      <c r="C60" s="247" t="s">
        <v>385</v>
      </c>
      <c r="D60" s="243" t="s">
        <v>383</v>
      </c>
      <c r="E60" s="220"/>
      <c r="F60" s="220"/>
      <c r="G60" s="220"/>
      <c r="H60" s="220"/>
      <c r="I60" s="220"/>
      <c r="J60" s="220"/>
      <c r="K60" s="220"/>
      <c r="L60" s="220"/>
      <c r="M60" s="220"/>
      <c r="N60" s="220"/>
      <c r="O60" s="220"/>
      <c r="P60" s="220"/>
      <c r="Q60" s="220"/>
      <c r="R60" s="220"/>
      <c r="S60" s="220"/>
      <c r="T60" s="220"/>
      <c r="U60" s="220"/>
      <c r="V60" s="220"/>
    </row>
    <row r="61" ht="12.75" customHeight="1">
      <c r="A61" s="7" t="s">
        <v>308</v>
      </c>
      <c r="B61" s="243" t="s">
        <v>381</v>
      </c>
      <c r="C61" s="247" t="s">
        <v>385</v>
      </c>
      <c r="D61" s="243" t="s">
        <v>383</v>
      </c>
      <c r="E61" s="220"/>
      <c r="F61" s="220"/>
      <c r="G61" s="220"/>
      <c r="H61" s="220"/>
      <c r="I61" s="220"/>
      <c r="J61" s="220"/>
      <c r="K61" s="220"/>
      <c r="L61" s="220"/>
      <c r="M61" s="220"/>
      <c r="N61" s="220"/>
      <c r="O61" s="220"/>
      <c r="P61" s="220"/>
      <c r="Q61" s="220"/>
      <c r="R61" s="220"/>
      <c r="S61" s="220"/>
      <c r="T61" s="220"/>
      <c r="U61" s="220"/>
      <c r="V61" s="220"/>
    </row>
    <row r="62" ht="17.25" customHeight="1">
      <c r="A62" s="7" t="s">
        <v>309</v>
      </c>
      <c r="B62" s="243" t="s">
        <v>381</v>
      </c>
      <c r="C62" s="247" t="s">
        <v>385</v>
      </c>
      <c r="D62" s="243" t="s">
        <v>383</v>
      </c>
      <c r="E62" s="220"/>
      <c r="I62" s="220"/>
      <c r="J62" s="220"/>
      <c r="K62" s="220"/>
      <c r="L62" s="220"/>
      <c r="M62" s="220"/>
      <c r="N62" s="220"/>
      <c r="O62" s="220"/>
      <c r="P62" s="220"/>
      <c r="Q62" s="220"/>
      <c r="R62" s="220"/>
      <c r="S62" s="220"/>
      <c r="T62" s="220"/>
      <c r="U62" s="220"/>
      <c r="V62" s="220"/>
    </row>
    <row r="63" ht="12.75" customHeight="1">
      <c r="A63" s="7" t="s">
        <v>645</v>
      </c>
      <c r="B63" s="243" t="s">
        <v>382</v>
      </c>
      <c r="C63" s="247" t="s">
        <v>385</v>
      </c>
      <c r="D63" s="252" t="s">
        <v>414</v>
      </c>
      <c r="E63" s="220"/>
      <c r="F63" s="220"/>
      <c r="G63" s="220"/>
      <c r="H63" s="220"/>
      <c r="I63" s="220"/>
      <c r="J63" s="220"/>
      <c r="K63" s="220"/>
      <c r="L63" s="220"/>
      <c r="M63" s="220"/>
      <c r="N63" s="220"/>
      <c r="O63" s="220"/>
      <c r="P63" s="220"/>
      <c r="Q63" s="220"/>
      <c r="R63" s="220"/>
      <c r="S63" s="220"/>
      <c r="T63" s="220"/>
      <c r="U63" s="220"/>
      <c r="V63" s="220"/>
    </row>
    <row r="64" ht="12.75" customHeight="1">
      <c r="A64" s="7" t="s">
        <v>311</v>
      </c>
      <c r="B64" s="252" t="s">
        <v>416</v>
      </c>
      <c r="C64" s="252" t="s">
        <v>417</v>
      </c>
      <c r="D64" s="252" t="s">
        <v>418</v>
      </c>
      <c r="E64" s="220"/>
      <c r="F64" s="220"/>
      <c r="G64" s="220"/>
      <c r="H64" s="220"/>
      <c r="I64" s="220"/>
      <c r="J64" s="220"/>
      <c r="K64" s="220"/>
      <c r="L64" s="220"/>
      <c r="M64" s="220"/>
      <c r="N64" s="220"/>
      <c r="O64" s="220"/>
      <c r="P64" s="220"/>
      <c r="Q64" s="220"/>
      <c r="R64" s="220"/>
      <c r="S64" s="220"/>
      <c r="T64" s="220"/>
      <c r="U64" s="220"/>
      <c r="V64" s="220"/>
    </row>
    <row r="65" ht="12.75" customHeight="1">
      <c r="A65" s="7" t="s">
        <v>312</v>
      </c>
      <c r="B65" s="252" t="s">
        <v>419</v>
      </c>
      <c r="C65" s="252" t="s">
        <v>420</v>
      </c>
      <c r="D65" s="252" t="s">
        <v>421</v>
      </c>
      <c r="E65" s="220"/>
      <c r="F65" s="220"/>
      <c r="G65" s="220"/>
      <c r="H65" s="220"/>
      <c r="I65" s="220"/>
      <c r="J65" s="220"/>
      <c r="K65" s="220"/>
      <c r="L65" s="220"/>
      <c r="M65" s="220"/>
      <c r="N65" s="220"/>
      <c r="O65" s="220"/>
      <c r="P65" s="220"/>
      <c r="Q65" s="220"/>
      <c r="R65" s="220"/>
      <c r="S65" s="220"/>
      <c r="T65" s="220"/>
      <c r="U65" s="220"/>
      <c r="V65" s="220"/>
    </row>
    <row r="66" ht="12.75" customHeight="1">
      <c r="A66" s="7" t="s">
        <v>313</v>
      </c>
      <c r="B66" s="252" t="s">
        <v>422</v>
      </c>
      <c r="C66" s="252" t="s">
        <v>423</v>
      </c>
      <c r="D66" s="252" t="s">
        <v>424</v>
      </c>
      <c r="E66" s="220"/>
      <c r="F66" s="220"/>
      <c r="G66" s="220"/>
      <c r="H66" s="220"/>
      <c r="I66" s="220"/>
      <c r="J66" s="220"/>
      <c r="K66" s="220"/>
      <c r="L66" s="220"/>
      <c r="M66" s="220"/>
      <c r="N66" s="220"/>
      <c r="O66" s="220"/>
      <c r="P66" s="220"/>
      <c r="Q66" s="220"/>
      <c r="R66" s="220"/>
      <c r="S66" s="220"/>
      <c r="T66" s="220"/>
      <c r="U66" s="220"/>
      <c r="V66" s="220"/>
    </row>
    <row r="67" ht="12.75" customHeight="1">
      <c r="A67" s="7" t="s">
        <v>314</v>
      </c>
      <c r="B67" s="252" t="s">
        <v>425</v>
      </c>
      <c r="C67" s="252" t="s">
        <v>426</v>
      </c>
      <c r="D67" s="252" t="s">
        <v>427</v>
      </c>
      <c r="E67" s="220"/>
      <c r="F67" s="220"/>
      <c r="G67" s="220"/>
      <c r="H67" s="220"/>
      <c r="I67" s="220"/>
      <c r="J67" s="220"/>
      <c r="K67" s="220"/>
      <c r="L67" s="220"/>
      <c r="M67" s="220"/>
      <c r="N67" s="220"/>
      <c r="O67" s="220"/>
      <c r="P67" s="220"/>
      <c r="Q67" s="220"/>
      <c r="R67" s="220"/>
      <c r="S67" s="220"/>
      <c r="T67" s="220"/>
      <c r="U67" s="220"/>
      <c r="V67" s="220"/>
    </row>
    <row r="68" ht="12.75" customHeight="1">
      <c r="A68" s="220"/>
      <c r="B68" s="352"/>
      <c r="C68" s="352"/>
      <c r="D68" s="352"/>
      <c r="E68" s="220"/>
      <c r="F68" s="220"/>
      <c r="G68" s="220"/>
      <c r="H68" s="220"/>
      <c r="I68" s="220"/>
      <c r="J68" s="220"/>
      <c r="K68" s="220"/>
      <c r="L68" s="220"/>
      <c r="M68" s="220"/>
      <c r="N68" s="220"/>
      <c r="O68" s="220"/>
      <c r="P68" s="220"/>
      <c r="Q68" s="220"/>
      <c r="R68" s="220"/>
      <c r="S68" s="220"/>
      <c r="T68" s="220"/>
      <c r="U68" s="220"/>
      <c r="V68" s="220"/>
    </row>
    <row r="69" ht="12.75" customHeight="1">
      <c r="A69" s="220"/>
      <c r="B69" s="352"/>
      <c r="C69" s="352"/>
      <c r="D69" s="352"/>
      <c r="E69" s="220"/>
      <c r="F69" s="220"/>
      <c r="G69" s="220"/>
      <c r="H69" s="220"/>
      <c r="I69" s="220"/>
      <c r="J69" s="220"/>
      <c r="K69" s="220"/>
      <c r="L69" s="220"/>
      <c r="M69" s="220"/>
      <c r="N69" s="220"/>
      <c r="O69" s="220"/>
      <c r="P69" s="220"/>
      <c r="Q69" s="220"/>
      <c r="R69" s="220"/>
      <c r="S69" s="220"/>
      <c r="T69" s="220"/>
      <c r="U69" s="220"/>
      <c r="V69" s="220"/>
    </row>
    <row r="70" ht="12.75" customHeight="1">
      <c r="A70" s="220"/>
      <c r="B70" s="352"/>
      <c r="C70" s="352"/>
      <c r="D70" s="352"/>
      <c r="E70" s="220"/>
      <c r="F70" s="220"/>
      <c r="G70" s="220"/>
      <c r="H70" s="220"/>
      <c r="I70" s="220"/>
      <c r="J70" s="220"/>
      <c r="K70" s="220"/>
      <c r="L70" s="220"/>
      <c r="M70" s="220"/>
      <c r="N70" s="220"/>
      <c r="O70" s="220"/>
      <c r="P70" s="220"/>
      <c r="Q70" s="220"/>
      <c r="R70" s="220"/>
      <c r="S70" s="220"/>
      <c r="T70" s="220"/>
      <c r="U70" s="220"/>
      <c r="V70" s="220"/>
    </row>
    <row r="71" ht="12.75" customHeight="1">
      <c r="A71" s="220"/>
      <c r="B71" s="352"/>
      <c r="C71" s="352"/>
      <c r="D71" s="352"/>
      <c r="E71" s="220"/>
      <c r="F71" s="220"/>
      <c r="G71" s="220"/>
      <c r="H71" s="220"/>
      <c r="I71" s="220"/>
      <c r="J71" s="220"/>
      <c r="K71" s="220"/>
      <c r="L71" s="220"/>
      <c r="M71" s="220"/>
      <c r="N71" s="220"/>
      <c r="O71" s="220"/>
      <c r="P71" s="220"/>
      <c r="Q71" s="220"/>
      <c r="R71" s="220"/>
      <c r="S71" s="220"/>
      <c r="T71" s="220"/>
      <c r="U71" s="220"/>
      <c r="V71" s="220"/>
    </row>
    <row r="72" ht="12.75" customHeight="1">
      <c r="A72" s="220"/>
      <c r="B72" s="352"/>
      <c r="C72" s="352"/>
      <c r="D72" s="352"/>
      <c r="E72" s="220"/>
      <c r="F72" s="220"/>
      <c r="G72" s="220"/>
      <c r="H72" s="220"/>
      <c r="I72" s="220"/>
      <c r="J72" s="220"/>
      <c r="K72" s="220"/>
      <c r="L72" s="220"/>
      <c r="M72" s="220"/>
      <c r="N72" s="220"/>
      <c r="O72" s="220"/>
      <c r="P72" s="220"/>
      <c r="Q72" s="220"/>
      <c r="R72" s="220"/>
      <c r="S72" s="220"/>
      <c r="T72" s="220"/>
      <c r="U72" s="220"/>
      <c r="V72" s="220"/>
    </row>
    <row r="73" ht="12.75" customHeight="1">
      <c r="A73" s="220"/>
      <c r="B73" s="352"/>
      <c r="C73" s="352"/>
      <c r="D73" s="352"/>
      <c r="E73" s="220"/>
      <c r="F73" s="220"/>
      <c r="G73" s="220"/>
      <c r="H73" s="220"/>
      <c r="I73" s="220"/>
      <c r="J73" s="220"/>
      <c r="K73" s="220"/>
      <c r="L73" s="220"/>
      <c r="M73" s="220"/>
      <c r="N73" s="220"/>
      <c r="O73" s="220"/>
      <c r="P73" s="220"/>
      <c r="Q73" s="220"/>
      <c r="R73" s="220"/>
      <c r="S73" s="220"/>
      <c r="T73" s="220"/>
      <c r="U73" s="220"/>
      <c r="V73" s="220"/>
    </row>
    <row r="74" ht="12.75" customHeight="1">
      <c r="A74" s="220"/>
      <c r="B74" s="352"/>
      <c r="C74" s="352"/>
      <c r="D74" s="352"/>
      <c r="E74" s="350"/>
      <c r="F74" s="220"/>
      <c r="G74" s="220"/>
      <c r="H74" s="220"/>
      <c r="I74" s="220"/>
      <c r="J74" s="220"/>
      <c r="K74" s="220"/>
      <c r="L74" s="220"/>
      <c r="M74" s="220"/>
      <c r="N74" s="220"/>
      <c r="O74" s="220"/>
      <c r="P74" s="220"/>
      <c r="Q74" s="220"/>
      <c r="R74" s="220"/>
      <c r="S74" s="220"/>
      <c r="T74" s="220"/>
      <c r="U74" s="220"/>
      <c r="V74" s="220"/>
    </row>
    <row r="75" ht="12.75" customHeight="1">
      <c r="A75" s="220"/>
      <c r="B75" s="352"/>
      <c r="C75" s="352"/>
      <c r="D75" s="352"/>
      <c r="E75" s="220"/>
      <c r="F75" s="220"/>
      <c r="G75" s="220"/>
      <c r="H75" s="220"/>
      <c r="I75" s="220"/>
      <c r="J75" s="220"/>
      <c r="K75" s="220"/>
      <c r="L75" s="220"/>
      <c r="M75" s="220"/>
      <c r="N75" s="220"/>
      <c r="O75" s="220"/>
      <c r="P75" s="220"/>
      <c r="Q75" s="220"/>
      <c r="R75" s="220"/>
      <c r="S75" s="220"/>
      <c r="T75" s="220"/>
      <c r="U75" s="220"/>
      <c r="V75" s="220"/>
    </row>
    <row r="76" ht="12.75" customHeight="1">
      <c r="A76" s="220"/>
      <c r="B76" s="352"/>
      <c r="C76" s="352"/>
      <c r="D76" s="352"/>
      <c r="E76" s="220"/>
      <c r="F76" s="220"/>
      <c r="G76" s="220"/>
      <c r="H76" s="220"/>
      <c r="I76" s="220"/>
      <c r="J76" s="220"/>
      <c r="K76" s="220"/>
      <c r="L76" s="220"/>
      <c r="M76" s="220"/>
      <c r="N76" s="220"/>
      <c r="O76" s="220"/>
      <c r="P76" s="220"/>
      <c r="Q76" s="220"/>
      <c r="R76" s="220"/>
      <c r="S76" s="220"/>
      <c r="T76" s="220"/>
      <c r="U76" s="220"/>
      <c r="V76" s="220"/>
    </row>
    <row r="77" ht="12.75" customHeight="1">
      <c r="A77" s="220"/>
      <c r="B77" s="352"/>
      <c r="C77" s="352"/>
      <c r="D77" s="352"/>
      <c r="E77" s="220"/>
      <c r="F77" s="220"/>
      <c r="G77" s="220"/>
      <c r="H77" s="220"/>
      <c r="I77" s="220"/>
      <c r="J77" s="220"/>
      <c r="K77" s="220"/>
      <c r="L77" s="220"/>
      <c r="M77" s="220"/>
      <c r="N77" s="220"/>
      <c r="O77" s="220"/>
      <c r="P77" s="220"/>
      <c r="Q77" s="220"/>
      <c r="R77" s="220"/>
      <c r="S77" s="220"/>
      <c r="T77" s="220"/>
      <c r="U77" s="220"/>
      <c r="V77" s="220"/>
    </row>
    <row r="78" ht="12.75" customHeight="1">
      <c r="A78" s="220"/>
      <c r="B78" s="352"/>
      <c r="C78" s="352"/>
      <c r="D78" s="352"/>
      <c r="E78" s="220"/>
      <c r="F78" s="220"/>
      <c r="G78" s="220"/>
      <c r="H78" s="220"/>
      <c r="I78" s="220"/>
      <c r="J78" s="220"/>
      <c r="K78" s="220"/>
      <c r="L78" s="220"/>
      <c r="M78" s="220"/>
      <c r="N78" s="220"/>
      <c r="O78" s="220"/>
      <c r="P78" s="220"/>
      <c r="Q78" s="220"/>
      <c r="R78" s="220"/>
      <c r="S78" s="220"/>
      <c r="T78" s="220"/>
      <c r="U78" s="220"/>
      <c r="V78" s="220"/>
    </row>
    <row r="79" ht="12.75" customHeight="1">
      <c r="A79" s="220"/>
      <c r="B79" s="352"/>
      <c r="C79" s="352"/>
      <c r="D79" s="352"/>
      <c r="E79" s="220"/>
      <c r="F79" s="220"/>
      <c r="G79" s="220"/>
      <c r="H79" s="220"/>
      <c r="I79" s="220"/>
      <c r="J79" s="220"/>
      <c r="K79" s="220"/>
      <c r="L79" s="220"/>
      <c r="M79" s="220"/>
      <c r="N79" s="220"/>
      <c r="O79" s="220"/>
      <c r="P79" s="220"/>
      <c r="Q79" s="220"/>
      <c r="R79" s="220"/>
      <c r="S79" s="220"/>
      <c r="T79" s="220"/>
      <c r="U79" s="220"/>
      <c r="V79" s="220"/>
    </row>
    <row r="80" ht="12.75" customHeight="1">
      <c r="A80" s="220"/>
      <c r="B80" s="352"/>
      <c r="C80" s="352"/>
      <c r="D80" s="352"/>
      <c r="E80" s="220"/>
      <c r="F80" s="220"/>
      <c r="G80" s="220"/>
      <c r="H80" s="220"/>
      <c r="I80" s="220"/>
      <c r="J80" s="220"/>
      <c r="K80" s="220"/>
      <c r="L80" s="220"/>
      <c r="M80" s="220"/>
      <c r="N80" s="220"/>
      <c r="O80" s="220"/>
      <c r="P80" s="220"/>
      <c r="Q80" s="220"/>
      <c r="R80" s="220"/>
      <c r="S80" s="220"/>
      <c r="T80" s="220"/>
      <c r="U80" s="220"/>
      <c r="V80" s="220"/>
    </row>
    <row r="81" ht="12.75" customHeight="1">
      <c r="A81" s="220"/>
      <c r="B81" s="352"/>
      <c r="C81" s="352"/>
      <c r="D81" s="352"/>
      <c r="E81" s="220"/>
      <c r="F81" s="220"/>
      <c r="G81" s="220"/>
      <c r="H81" s="220"/>
      <c r="I81" s="220"/>
      <c r="J81" s="220"/>
      <c r="K81" s="220"/>
      <c r="L81" s="220"/>
      <c r="M81" s="220"/>
      <c r="N81" s="220"/>
      <c r="O81" s="220"/>
      <c r="P81" s="220"/>
      <c r="Q81" s="220"/>
      <c r="R81" s="220"/>
      <c r="S81" s="220"/>
      <c r="T81" s="220"/>
      <c r="U81" s="220"/>
      <c r="V81" s="220"/>
    </row>
    <row r="82" ht="12.75" customHeight="1">
      <c r="A82" s="220"/>
      <c r="B82" s="352"/>
      <c r="C82" s="352"/>
      <c r="D82" s="352"/>
      <c r="E82" s="220"/>
      <c r="F82" s="220"/>
      <c r="G82" s="220"/>
      <c r="H82" s="220"/>
      <c r="I82" s="220"/>
      <c r="J82" s="220"/>
      <c r="K82" s="220"/>
      <c r="L82" s="220"/>
      <c r="M82" s="220"/>
      <c r="N82" s="220"/>
      <c r="O82" s="220"/>
      <c r="P82" s="220"/>
      <c r="Q82" s="220"/>
      <c r="R82" s="220"/>
      <c r="S82" s="220"/>
      <c r="T82" s="220"/>
      <c r="U82" s="220"/>
      <c r="V82" s="220"/>
    </row>
    <row r="83" ht="12.75" customHeight="1">
      <c r="A83" s="220"/>
      <c r="B83" s="352"/>
      <c r="C83" s="352"/>
      <c r="D83" s="352"/>
      <c r="E83" s="220"/>
      <c r="F83" s="220"/>
      <c r="G83" s="220"/>
      <c r="H83" s="220"/>
      <c r="I83" s="220"/>
      <c r="J83" s="220"/>
      <c r="K83" s="220"/>
      <c r="L83" s="220"/>
      <c r="M83" s="220"/>
      <c r="N83" s="220"/>
      <c r="O83" s="220"/>
      <c r="P83" s="220"/>
      <c r="Q83" s="220"/>
      <c r="R83" s="220"/>
      <c r="S83" s="220"/>
      <c r="T83" s="220"/>
      <c r="U83" s="220"/>
      <c r="V83" s="220"/>
    </row>
    <row r="84" ht="12.75" customHeight="1">
      <c r="A84" s="220"/>
      <c r="B84" s="352"/>
      <c r="C84" s="352"/>
      <c r="D84" s="352"/>
      <c r="E84" s="220"/>
      <c r="F84" s="220"/>
      <c r="G84" s="220"/>
      <c r="H84" s="220"/>
      <c r="I84" s="220"/>
      <c r="J84" s="220"/>
      <c r="K84" s="220"/>
      <c r="L84" s="220"/>
      <c r="M84" s="220"/>
      <c r="N84" s="220"/>
      <c r="O84" s="220"/>
      <c r="P84" s="220"/>
      <c r="Q84" s="220"/>
      <c r="R84" s="220"/>
      <c r="S84" s="220"/>
      <c r="T84" s="220"/>
      <c r="U84" s="220"/>
      <c r="V84" s="220"/>
    </row>
    <row r="85" ht="12.75" customHeight="1">
      <c r="A85" s="220"/>
      <c r="B85" s="352"/>
      <c r="C85" s="352"/>
      <c r="D85" s="352"/>
      <c r="E85" s="220"/>
      <c r="F85" s="220"/>
      <c r="G85" s="220"/>
      <c r="H85" s="220"/>
      <c r="I85" s="220"/>
      <c r="J85" s="220"/>
      <c r="K85" s="220"/>
      <c r="L85" s="220"/>
      <c r="M85" s="220"/>
      <c r="N85" s="220"/>
      <c r="O85" s="220"/>
      <c r="P85" s="220"/>
      <c r="Q85" s="220"/>
      <c r="R85" s="220"/>
      <c r="S85" s="220"/>
      <c r="T85" s="220"/>
      <c r="U85" s="220"/>
      <c r="V85" s="220"/>
    </row>
    <row r="86" ht="12.75" customHeight="1">
      <c r="A86" s="220"/>
      <c r="B86" s="352"/>
      <c r="C86" s="352"/>
      <c r="D86" s="352"/>
      <c r="E86" s="220"/>
      <c r="F86" s="220"/>
      <c r="G86" s="220"/>
      <c r="H86" s="220"/>
      <c r="I86" s="220"/>
      <c r="J86" s="220"/>
      <c r="K86" s="220"/>
      <c r="L86" s="220"/>
      <c r="M86" s="220"/>
      <c r="N86" s="220"/>
      <c r="O86" s="220"/>
      <c r="P86" s="220"/>
      <c r="Q86" s="220"/>
      <c r="R86" s="220"/>
      <c r="S86" s="220"/>
      <c r="T86" s="220"/>
      <c r="U86" s="220"/>
      <c r="V86" s="220"/>
    </row>
    <row r="87" ht="12.75" customHeight="1">
      <c r="A87" s="220"/>
      <c r="B87" s="352"/>
      <c r="C87" s="352"/>
      <c r="D87" s="352"/>
      <c r="E87" s="220"/>
      <c r="F87" s="220"/>
      <c r="G87" s="220"/>
      <c r="H87" s="220"/>
      <c r="I87" s="220"/>
      <c r="J87" s="220"/>
      <c r="K87" s="220"/>
      <c r="L87" s="220"/>
      <c r="M87" s="220"/>
      <c r="N87" s="220"/>
      <c r="O87" s="220"/>
      <c r="P87" s="220"/>
      <c r="Q87" s="220"/>
      <c r="R87" s="220"/>
      <c r="S87" s="220"/>
      <c r="T87" s="220"/>
      <c r="U87" s="220"/>
      <c r="V87" s="220"/>
    </row>
    <row r="88" ht="12.75" customHeight="1">
      <c r="A88" s="220"/>
      <c r="B88" s="352"/>
      <c r="C88" s="352"/>
      <c r="D88" s="352"/>
      <c r="E88" s="220"/>
      <c r="F88" s="220"/>
      <c r="G88" s="220"/>
      <c r="H88" s="220"/>
      <c r="I88" s="220"/>
      <c r="J88" s="220"/>
      <c r="K88" s="220"/>
      <c r="L88" s="220"/>
      <c r="M88" s="220"/>
      <c r="N88" s="220"/>
      <c r="O88" s="220"/>
      <c r="P88" s="220"/>
      <c r="Q88" s="220"/>
      <c r="R88" s="220"/>
      <c r="S88" s="220"/>
      <c r="T88" s="220"/>
      <c r="U88" s="220"/>
      <c r="V88" s="220"/>
    </row>
    <row r="89" ht="12.75" customHeight="1">
      <c r="A89" s="220"/>
      <c r="B89" s="352"/>
      <c r="C89" s="352"/>
      <c r="D89" s="352"/>
      <c r="E89" s="220"/>
      <c r="F89" s="220"/>
      <c r="G89" s="220"/>
      <c r="H89" s="220"/>
      <c r="I89" s="220"/>
      <c r="J89" s="220"/>
      <c r="K89" s="220"/>
      <c r="L89" s="220"/>
      <c r="M89" s="220"/>
      <c r="N89" s="220"/>
      <c r="O89" s="220"/>
      <c r="P89" s="220"/>
      <c r="Q89" s="220"/>
      <c r="R89" s="220"/>
      <c r="S89" s="220"/>
      <c r="T89" s="220"/>
      <c r="U89" s="220"/>
      <c r="V89" s="220"/>
    </row>
    <row r="90" ht="12.75" customHeight="1">
      <c r="A90" s="220"/>
      <c r="B90" s="352"/>
      <c r="C90" s="352"/>
      <c r="D90" s="352"/>
      <c r="E90" s="220"/>
      <c r="F90" s="220"/>
      <c r="G90" s="220"/>
      <c r="H90" s="220"/>
      <c r="I90" s="220"/>
      <c r="J90" s="220"/>
      <c r="K90" s="220"/>
      <c r="L90" s="220"/>
      <c r="M90" s="220"/>
      <c r="N90" s="220"/>
      <c r="O90" s="220"/>
      <c r="P90" s="220"/>
      <c r="Q90" s="220"/>
      <c r="R90" s="220"/>
      <c r="S90" s="220"/>
      <c r="T90" s="220"/>
      <c r="U90" s="220"/>
      <c r="V90" s="220"/>
    </row>
    <row r="91" ht="12.75" customHeight="1">
      <c r="A91" s="220"/>
      <c r="B91" s="352"/>
      <c r="C91" s="352"/>
      <c r="D91" s="352"/>
      <c r="E91" s="220"/>
      <c r="F91" s="220"/>
      <c r="G91" s="220"/>
      <c r="H91" s="220"/>
      <c r="I91" s="220"/>
      <c r="J91" s="220"/>
      <c r="K91" s="220"/>
      <c r="L91" s="220"/>
      <c r="M91" s="220"/>
      <c r="N91" s="220"/>
      <c r="O91" s="220"/>
      <c r="P91" s="220"/>
      <c r="Q91" s="220"/>
      <c r="R91" s="220"/>
      <c r="S91" s="220"/>
      <c r="T91" s="220"/>
      <c r="U91" s="220"/>
      <c r="V91" s="220"/>
    </row>
    <row r="92" ht="12.75" customHeight="1">
      <c r="A92" s="220"/>
      <c r="B92" s="352"/>
      <c r="C92" s="352"/>
      <c r="D92" s="352"/>
      <c r="E92" s="220"/>
      <c r="F92" s="220"/>
      <c r="G92" s="220"/>
      <c r="H92" s="220"/>
      <c r="I92" s="220"/>
      <c r="J92" s="220"/>
      <c r="K92" s="220"/>
      <c r="L92" s="220"/>
      <c r="M92" s="220"/>
      <c r="N92" s="220"/>
      <c r="O92" s="220"/>
      <c r="P92" s="220"/>
      <c r="Q92" s="220"/>
      <c r="R92" s="220"/>
      <c r="S92" s="220"/>
      <c r="T92" s="220"/>
      <c r="U92" s="220"/>
      <c r="V92" s="220"/>
    </row>
    <row r="93" ht="12.75" customHeight="1">
      <c r="A93" s="220"/>
      <c r="B93" s="352"/>
      <c r="C93" s="352"/>
      <c r="D93" s="352"/>
      <c r="E93" s="220"/>
      <c r="F93" s="220"/>
      <c r="G93" s="220"/>
      <c r="H93" s="220"/>
      <c r="I93" s="220"/>
      <c r="J93" s="220"/>
      <c r="K93" s="220"/>
      <c r="L93" s="220"/>
      <c r="M93" s="220"/>
      <c r="N93" s="220"/>
      <c r="O93" s="220"/>
      <c r="P93" s="220"/>
      <c r="Q93" s="220"/>
      <c r="R93" s="220"/>
      <c r="S93" s="220"/>
      <c r="T93" s="220"/>
      <c r="U93" s="220"/>
      <c r="V93" s="220"/>
    </row>
    <row r="94" ht="12.75" customHeight="1">
      <c r="A94" s="220"/>
      <c r="B94" s="352"/>
      <c r="C94" s="352"/>
      <c r="D94" s="352"/>
      <c r="E94" s="220"/>
      <c r="F94" s="220"/>
      <c r="G94" s="220"/>
      <c r="H94" s="220"/>
      <c r="I94" s="220"/>
      <c r="J94" s="220"/>
      <c r="K94" s="220"/>
      <c r="L94" s="220"/>
      <c r="M94" s="220"/>
      <c r="N94" s="220"/>
      <c r="O94" s="220"/>
      <c r="P94" s="220"/>
      <c r="Q94" s="220"/>
      <c r="R94" s="220"/>
      <c r="S94" s="220"/>
      <c r="T94" s="220"/>
      <c r="U94" s="220"/>
      <c r="V94" s="220"/>
    </row>
    <row r="95" ht="12.75" customHeight="1">
      <c r="A95" s="220"/>
      <c r="B95" s="352"/>
      <c r="C95" s="352"/>
      <c r="D95" s="352"/>
      <c r="E95" s="220"/>
      <c r="F95" s="220"/>
      <c r="G95" s="220"/>
      <c r="H95" s="220"/>
      <c r="I95" s="220"/>
      <c r="J95" s="220"/>
      <c r="K95" s="220"/>
      <c r="L95" s="220"/>
      <c r="M95" s="220"/>
      <c r="N95" s="220"/>
      <c r="O95" s="220"/>
      <c r="P95" s="220"/>
      <c r="Q95" s="220"/>
      <c r="R95" s="220"/>
      <c r="S95" s="220"/>
      <c r="T95" s="220"/>
      <c r="U95" s="220"/>
      <c r="V95" s="220"/>
    </row>
    <row r="96" ht="12.75" customHeight="1">
      <c r="A96" s="220"/>
      <c r="B96" s="352"/>
      <c r="C96" s="352"/>
      <c r="D96" s="352"/>
      <c r="E96" s="220"/>
      <c r="F96" s="220"/>
      <c r="G96" s="220"/>
      <c r="H96" s="220"/>
      <c r="I96" s="220"/>
      <c r="J96" s="220"/>
      <c r="K96" s="220"/>
      <c r="L96" s="220"/>
      <c r="M96" s="220"/>
      <c r="N96" s="220"/>
      <c r="O96" s="220"/>
      <c r="P96" s="220"/>
      <c r="Q96" s="220"/>
      <c r="R96" s="220"/>
      <c r="S96" s="220"/>
      <c r="T96" s="220"/>
      <c r="U96" s="220"/>
      <c r="V96" s="220"/>
    </row>
    <row r="97" ht="12.75" customHeight="1">
      <c r="A97" s="220"/>
      <c r="B97" s="352"/>
      <c r="C97" s="352"/>
      <c r="D97" s="352"/>
      <c r="E97" s="220"/>
      <c r="F97" s="220"/>
      <c r="G97" s="220"/>
      <c r="H97" s="220"/>
      <c r="I97" s="220"/>
      <c r="J97" s="220"/>
      <c r="K97" s="220"/>
      <c r="L97" s="220"/>
      <c r="M97" s="220"/>
      <c r="N97" s="220"/>
      <c r="O97" s="220"/>
      <c r="P97" s="220"/>
      <c r="Q97" s="220"/>
      <c r="R97" s="220"/>
      <c r="S97" s="220"/>
      <c r="T97" s="220"/>
      <c r="U97" s="220"/>
      <c r="V97" s="220"/>
    </row>
    <row r="98" ht="12.75" customHeight="1">
      <c r="A98" s="220"/>
      <c r="B98" s="352"/>
      <c r="C98" s="352"/>
      <c r="D98" s="352"/>
      <c r="E98" s="220"/>
      <c r="F98" s="220"/>
      <c r="G98" s="220"/>
      <c r="H98" s="220"/>
      <c r="I98" s="220"/>
      <c r="J98" s="220"/>
      <c r="K98" s="220"/>
      <c r="L98" s="220"/>
      <c r="M98" s="220"/>
      <c r="N98" s="220"/>
      <c r="O98" s="220"/>
      <c r="P98" s="220"/>
      <c r="Q98" s="220"/>
      <c r="R98" s="220"/>
      <c r="S98" s="220"/>
      <c r="T98" s="220"/>
      <c r="U98" s="220"/>
      <c r="V98" s="220"/>
    </row>
    <row r="99" ht="12.75" customHeight="1">
      <c r="A99" s="220"/>
      <c r="B99" s="352"/>
      <c r="C99" s="352"/>
      <c r="D99" s="352"/>
      <c r="E99" s="220"/>
      <c r="F99" s="220"/>
      <c r="G99" s="220"/>
      <c r="H99" s="220"/>
      <c r="I99" s="220"/>
      <c r="J99" s="220"/>
      <c r="K99" s="220"/>
      <c r="L99" s="220"/>
      <c r="M99" s="220"/>
      <c r="N99" s="220"/>
      <c r="O99" s="220"/>
      <c r="P99" s="220"/>
      <c r="Q99" s="220"/>
      <c r="R99" s="220"/>
      <c r="S99" s="220"/>
      <c r="T99" s="220"/>
      <c r="U99" s="220"/>
      <c r="V99" s="220"/>
    </row>
    <row r="100" ht="12.75" customHeight="1">
      <c r="A100" s="220"/>
      <c r="B100" s="352"/>
      <c r="C100" s="352"/>
      <c r="D100" s="352"/>
      <c r="E100" s="220"/>
      <c r="F100" s="220"/>
      <c r="G100" s="220"/>
      <c r="H100" s="220"/>
      <c r="I100" s="220"/>
      <c r="J100" s="220"/>
      <c r="K100" s="220"/>
      <c r="L100" s="220"/>
      <c r="M100" s="220"/>
      <c r="N100" s="220"/>
      <c r="O100" s="220"/>
      <c r="P100" s="220"/>
      <c r="Q100" s="220"/>
      <c r="R100" s="220"/>
      <c r="S100" s="220"/>
      <c r="T100" s="220"/>
      <c r="U100" s="220"/>
      <c r="V100" s="220"/>
    </row>
    <row r="101" ht="12.75" customHeight="1">
      <c r="A101" s="220"/>
      <c r="B101" s="352"/>
      <c r="C101" s="352"/>
      <c r="D101" s="352"/>
      <c r="E101" s="220"/>
      <c r="F101" s="220"/>
      <c r="G101" s="220"/>
      <c r="H101" s="220"/>
      <c r="I101" s="220"/>
      <c r="J101" s="220"/>
      <c r="K101" s="220"/>
      <c r="L101" s="220"/>
      <c r="M101" s="220"/>
      <c r="N101" s="220"/>
      <c r="O101" s="220"/>
      <c r="P101" s="220"/>
      <c r="Q101" s="220"/>
      <c r="R101" s="220"/>
      <c r="S101" s="220"/>
      <c r="T101" s="220"/>
      <c r="U101" s="220"/>
      <c r="V101" s="220"/>
    </row>
    <row r="102" ht="12.75" customHeight="1">
      <c r="A102" s="220"/>
      <c r="B102" s="352"/>
      <c r="C102" s="352"/>
      <c r="D102" s="352"/>
      <c r="E102" s="220"/>
      <c r="F102" s="220"/>
      <c r="G102" s="220"/>
      <c r="H102" s="220"/>
      <c r="I102" s="220"/>
      <c r="J102" s="220"/>
      <c r="K102" s="220"/>
      <c r="L102" s="220"/>
      <c r="M102" s="220"/>
      <c r="N102" s="220"/>
      <c r="O102" s="220"/>
      <c r="P102" s="220"/>
      <c r="Q102" s="220"/>
      <c r="R102" s="220"/>
      <c r="S102" s="220"/>
      <c r="T102" s="220"/>
      <c r="U102" s="220"/>
      <c r="V102" s="220"/>
    </row>
    <row r="103" ht="12.75" customHeight="1">
      <c r="A103" s="220"/>
      <c r="B103" s="352"/>
      <c r="C103" s="352"/>
      <c r="D103" s="352"/>
      <c r="E103" s="220"/>
      <c r="F103" s="220"/>
      <c r="G103" s="220"/>
      <c r="H103" s="220"/>
      <c r="I103" s="220"/>
      <c r="J103" s="220"/>
      <c r="K103" s="220"/>
      <c r="L103" s="220"/>
      <c r="M103" s="220"/>
      <c r="N103" s="220"/>
      <c r="O103" s="220"/>
      <c r="P103" s="220"/>
      <c r="Q103" s="220"/>
      <c r="R103" s="220"/>
      <c r="S103" s="220"/>
      <c r="T103" s="220"/>
      <c r="U103" s="220"/>
      <c r="V103" s="220"/>
    </row>
    <row r="104" ht="12.75" customHeight="1">
      <c r="A104" s="220"/>
      <c r="B104" s="352"/>
      <c r="C104" s="352"/>
      <c r="D104" s="352"/>
      <c r="E104" s="220"/>
      <c r="F104" s="220"/>
      <c r="G104" s="220"/>
      <c r="H104" s="220"/>
      <c r="I104" s="220"/>
      <c r="J104" s="220"/>
      <c r="K104" s="220"/>
      <c r="L104" s="220"/>
      <c r="M104" s="220"/>
      <c r="N104" s="220"/>
      <c r="O104" s="220"/>
      <c r="P104" s="220"/>
      <c r="Q104" s="220"/>
      <c r="R104" s="220"/>
      <c r="S104" s="220"/>
      <c r="T104" s="220"/>
      <c r="U104" s="220"/>
      <c r="V104" s="220"/>
    </row>
    <row r="105" ht="12.75" customHeight="1">
      <c r="A105" s="220"/>
      <c r="B105" s="352"/>
      <c r="C105" s="352"/>
      <c r="D105" s="352"/>
      <c r="E105" s="220"/>
      <c r="F105" s="220"/>
      <c r="G105" s="220"/>
      <c r="H105" s="220"/>
      <c r="I105" s="220"/>
      <c r="J105" s="220"/>
      <c r="K105" s="220"/>
      <c r="L105" s="220"/>
      <c r="M105" s="220"/>
      <c r="N105" s="220"/>
      <c r="O105" s="220"/>
      <c r="P105" s="220"/>
      <c r="Q105" s="220"/>
      <c r="R105" s="220"/>
      <c r="S105" s="220"/>
      <c r="T105" s="220"/>
      <c r="U105" s="220"/>
      <c r="V105" s="220"/>
    </row>
    <row r="106" ht="12.75" customHeight="1">
      <c r="A106" s="220"/>
      <c r="B106" s="352"/>
      <c r="C106" s="352"/>
      <c r="D106" s="352"/>
      <c r="E106" s="220"/>
      <c r="F106" s="220"/>
      <c r="G106" s="220"/>
      <c r="H106" s="220"/>
      <c r="I106" s="220"/>
      <c r="J106" s="220"/>
      <c r="K106" s="220"/>
      <c r="L106" s="220"/>
      <c r="M106" s="220"/>
      <c r="N106" s="220"/>
      <c r="O106" s="220"/>
      <c r="P106" s="220"/>
      <c r="Q106" s="220"/>
      <c r="R106" s="220"/>
      <c r="S106" s="220"/>
      <c r="T106" s="220"/>
      <c r="U106" s="220"/>
      <c r="V106" s="220"/>
    </row>
    <row r="107" ht="12.75" customHeight="1">
      <c r="A107" s="220"/>
      <c r="B107" s="352"/>
      <c r="C107" s="352"/>
      <c r="D107" s="352"/>
      <c r="E107" s="220"/>
      <c r="F107" s="220"/>
      <c r="G107" s="220"/>
      <c r="H107" s="220"/>
      <c r="I107" s="220"/>
      <c r="J107" s="220"/>
      <c r="K107" s="220"/>
      <c r="L107" s="220"/>
      <c r="M107" s="220"/>
      <c r="N107" s="220"/>
      <c r="O107" s="220"/>
      <c r="P107" s="220"/>
      <c r="Q107" s="220"/>
      <c r="R107" s="220"/>
      <c r="S107" s="220"/>
      <c r="T107" s="220"/>
      <c r="U107" s="220"/>
      <c r="V107" s="220"/>
    </row>
    <row r="108" ht="12.75" customHeight="1">
      <c r="A108" s="220"/>
      <c r="B108" s="352"/>
      <c r="C108" s="352"/>
      <c r="D108" s="352"/>
      <c r="E108" s="220"/>
      <c r="F108" s="220"/>
      <c r="G108" s="220"/>
      <c r="H108" s="220"/>
      <c r="I108" s="220"/>
      <c r="J108" s="220"/>
      <c r="K108" s="220"/>
      <c r="L108" s="220"/>
      <c r="M108" s="220"/>
      <c r="N108" s="220"/>
      <c r="O108" s="220"/>
      <c r="P108" s="220"/>
      <c r="Q108" s="220"/>
      <c r="R108" s="220"/>
      <c r="S108" s="220"/>
      <c r="T108" s="220"/>
      <c r="U108" s="220"/>
      <c r="V108" s="220"/>
    </row>
    <row r="109" ht="12.75" customHeight="1">
      <c r="A109" s="220"/>
      <c r="B109" s="352"/>
      <c r="C109" s="352"/>
      <c r="D109" s="352"/>
      <c r="E109" s="220"/>
      <c r="F109" s="220"/>
      <c r="G109" s="220"/>
      <c r="H109" s="220"/>
      <c r="I109" s="220"/>
      <c r="J109" s="220"/>
      <c r="K109" s="220"/>
      <c r="L109" s="220"/>
      <c r="M109" s="220"/>
      <c r="N109" s="220"/>
      <c r="O109" s="220"/>
      <c r="P109" s="220"/>
      <c r="Q109" s="220"/>
      <c r="R109" s="220"/>
      <c r="S109" s="220"/>
      <c r="T109" s="220"/>
      <c r="U109" s="220"/>
      <c r="V109" s="220"/>
    </row>
    <row r="110" ht="12.75" customHeight="1">
      <c r="A110" s="220"/>
      <c r="B110" s="352"/>
      <c r="C110" s="352"/>
      <c r="D110" s="352"/>
      <c r="E110" s="220"/>
      <c r="F110" s="220"/>
      <c r="G110" s="220"/>
      <c r="H110" s="220"/>
      <c r="I110" s="220"/>
      <c r="J110" s="220"/>
      <c r="K110" s="220"/>
      <c r="L110" s="220"/>
      <c r="M110" s="220"/>
      <c r="N110" s="220"/>
      <c r="O110" s="220"/>
      <c r="P110" s="220"/>
      <c r="Q110" s="220"/>
      <c r="R110" s="220"/>
      <c r="S110" s="220"/>
      <c r="T110" s="220"/>
      <c r="U110" s="220"/>
      <c r="V110" s="220"/>
    </row>
    <row r="111" ht="12.75" customHeight="1">
      <c r="A111" s="220"/>
      <c r="B111" s="352"/>
      <c r="C111" s="352"/>
      <c r="D111" s="352"/>
      <c r="E111" s="220"/>
      <c r="F111" s="220"/>
      <c r="G111" s="220"/>
      <c r="H111" s="220"/>
      <c r="I111" s="220"/>
      <c r="J111" s="220"/>
      <c r="K111" s="220"/>
      <c r="L111" s="220"/>
      <c r="M111" s="220"/>
      <c r="N111" s="220"/>
      <c r="O111" s="220"/>
      <c r="P111" s="220"/>
      <c r="Q111" s="220"/>
      <c r="R111" s="220"/>
      <c r="S111" s="220"/>
      <c r="T111" s="220"/>
      <c r="U111" s="220"/>
      <c r="V111" s="220"/>
    </row>
    <row r="112" ht="12.75" customHeight="1">
      <c r="A112" s="220"/>
      <c r="B112" s="352"/>
      <c r="C112" s="352"/>
      <c r="D112" s="352"/>
      <c r="E112" s="220"/>
      <c r="F112" s="220"/>
      <c r="G112" s="220"/>
      <c r="H112" s="220"/>
      <c r="I112" s="220"/>
      <c r="J112" s="220"/>
      <c r="K112" s="220"/>
      <c r="L112" s="220"/>
      <c r="M112" s="220"/>
      <c r="N112" s="220"/>
      <c r="O112" s="220"/>
      <c r="P112" s="220"/>
      <c r="Q112" s="220"/>
      <c r="R112" s="220"/>
      <c r="S112" s="220"/>
      <c r="T112" s="220"/>
      <c r="U112" s="220"/>
      <c r="V112" s="220"/>
    </row>
    <row r="113" ht="12.75" customHeight="1">
      <c r="A113" s="220"/>
      <c r="B113" s="352"/>
      <c r="C113" s="352"/>
      <c r="D113" s="352"/>
      <c r="E113" s="220"/>
      <c r="F113" s="220"/>
      <c r="G113" s="220"/>
      <c r="H113" s="220"/>
      <c r="I113" s="220"/>
      <c r="J113" s="220"/>
      <c r="K113" s="220"/>
      <c r="L113" s="220"/>
      <c r="M113" s="220"/>
      <c r="N113" s="220"/>
      <c r="O113" s="220"/>
      <c r="P113" s="220"/>
      <c r="Q113" s="220"/>
      <c r="R113" s="220"/>
      <c r="S113" s="220"/>
      <c r="T113" s="220"/>
      <c r="U113" s="220"/>
      <c r="V113" s="220"/>
    </row>
    <row r="114" ht="12.75" customHeight="1">
      <c r="A114" s="220"/>
      <c r="B114" s="352"/>
      <c r="C114" s="352"/>
      <c r="D114" s="352"/>
      <c r="E114" s="220"/>
      <c r="F114" s="220"/>
      <c r="G114" s="220"/>
      <c r="H114" s="220"/>
      <c r="I114" s="220"/>
      <c r="J114" s="220"/>
      <c r="K114" s="220"/>
      <c r="L114" s="220"/>
      <c r="M114" s="220"/>
      <c r="N114" s="220"/>
      <c r="O114" s="220"/>
      <c r="P114" s="220"/>
      <c r="Q114" s="220"/>
      <c r="R114" s="220"/>
      <c r="S114" s="220"/>
      <c r="T114" s="220"/>
      <c r="U114" s="220"/>
      <c r="V114" s="220"/>
    </row>
    <row r="115" ht="12.75" customHeight="1">
      <c r="A115" s="220"/>
      <c r="B115" s="352"/>
      <c r="C115" s="352"/>
      <c r="D115" s="352"/>
      <c r="E115" s="220"/>
      <c r="F115" s="220"/>
      <c r="G115" s="220"/>
      <c r="H115" s="220"/>
      <c r="I115" s="220"/>
      <c r="J115" s="220"/>
      <c r="K115" s="220"/>
      <c r="L115" s="220"/>
      <c r="M115" s="220"/>
      <c r="N115" s="220"/>
      <c r="O115" s="220"/>
      <c r="P115" s="220"/>
      <c r="Q115" s="220"/>
      <c r="R115" s="220"/>
      <c r="S115" s="220"/>
      <c r="T115" s="220"/>
      <c r="U115" s="220"/>
      <c r="V115" s="220"/>
    </row>
    <row r="116" ht="12.75" customHeight="1">
      <c r="A116" s="220"/>
      <c r="B116" s="352"/>
      <c r="C116" s="352"/>
      <c r="D116" s="352"/>
      <c r="E116" s="220"/>
      <c r="F116" s="220"/>
      <c r="G116" s="220"/>
      <c r="H116" s="220"/>
      <c r="I116" s="220"/>
      <c r="J116" s="220"/>
      <c r="K116" s="220"/>
      <c r="L116" s="220"/>
      <c r="M116" s="220"/>
      <c r="N116" s="220"/>
      <c r="O116" s="220"/>
      <c r="P116" s="220"/>
      <c r="Q116" s="220"/>
      <c r="R116" s="220"/>
      <c r="S116" s="220"/>
      <c r="T116" s="220"/>
      <c r="U116" s="220"/>
      <c r="V116" s="220"/>
    </row>
    <row r="117" ht="12.75" customHeight="1">
      <c r="A117" s="220"/>
      <c r="B117" s="352"/>
      <c r="C117" s="352"/>
      <c r="D117" s="352"/>
      <c r="E117" s="220"/>
      <c r="F117" s="220"/>
      <c r="G117" s="220"/>
      <c r="H117" s="220"/>
      <c r="I117" s="220"/>
      <c r="J117" s="220"/>
      <c r="K117" s="220"/>
      <c r="L117" s="220"/>
      <c r="M117" s="220"/>
      <c r="N117" s="220"/>
      <c r="O117" s="220"/>
      <c r="P117" s="220"/>
      <c r="Q117" s="220"/>
      <c r="R117" s="220"/>
      <c r="S117" s="220"/>
      <c r="T117" s="220"/>
      <c r="U117" s="220"/>
      <c r="V117" s="220"/>
    </row>
    <row r="118" ht="12.75" customHeight="1">
      <c r="A118" s="220"/>
      <c r="B118" s="352"/>
      <c r="C118" s="352"/>
      <c r="D118" s="352"/>
      <c r="E118" s="220"/>
      <c r="F118" s="220"/>
      <c r="G118" s="220"/>
      <c r="H118" s="220"/>
      <c r="I118" s="220"/>
      <c r="J118" s="220"/>
      <c r="K118" s="220"/>
      <c r="L118" s="220"/>
      <c r="M118" s="220"/>
      <c r="N118" s="220"/>
      <c r="O118" s="220"/>
      <c r="P118" s="220"/>
      <c r="Q118" s="220"/>
      <c r="R118" s="220"/>
      <c r="S118" s="220"/>
      <c r="T118" s="220"/>
      <c r="U118" s="220"/>
      <c r="V118" s="220"/>
    </row>
    <row r="119" ht="12.75" customHeight="1">
      <c r="A119" s="220"/>
      <c r="B119" s="352"/>
      <c r="C119" s="352"/>
      <c r="D119" s="352"/>
      <c r="E119" s="220"/>
      <c r="F119" s="220"/>
      <c r="G119" s="220"/>
      <c r="H119" s="220"/>
      <c r="I119" s="220"/>
      <c r="J119" s="220"/>
      <c r="K119" s="220"/>
      <c r="L119" s="220"/>
      <c r="M119" s="220"/>
      <c r="N119" s="220"/>
      <c r="O119" s="220"/>
      <c r="P119" s="220"/>
      <c r="Q119" s="220"/>
      <c r="R119" s="220"/>
      <c r="S119" s="220"/>
      <c r="T119" s="220"/>
      <c r="U119" s="220"/>
      <c r="V119" s="220"/>
    </row>
    <row r="120" ht="12.75" customHeight="1">
      <c r="A120" s="220"/>
      <c r="B120" s="352"/>
      <c r="C120" s="352"/>
      <c r="D120" s="352"/>
      <c r="E120" s="220"/>
      <c r="F120" s="220"/>
      <c r="G120" s="220"/>
      <c r="H120" s="220"/>
      <c r="I120" s="220"/>
      <c r="J120" s="220"/>
      <c r="K120" s="220"/>
      <c r="L120" s="220"/>
      <c r="M120" s="220"/>
      <c r="N120" s="220"/>
      <c r="O120" s="220"/>
      <c r="P120" s="220"/>
      <c r="Q120" s="220"/>
      <c r="R120" s="220"/>
      <c r="S120" s="220"/>
      <c r="T120" s="220"/>
      <c r="U120" s="220"/>
      <c r="V120" s="220"/>
    </row>
    <row r="121" ht="12.75" customHeight="1">
      <c r="A121" s="220"/>
      <c r="B121" s="352"/>
      <c r="C121" s="352"/>
      <c r="D121" s="352"/>
      <c r="E121" s="220"/>
      <c r="F121" s="220"/>
      <c r="G121" s="220"/>
      <c r="H121" s="220"/>
      <c r="I121" s="220"/>
      <c r="J121" s="220"/>
      <c r="K121" s="220"/>
      <c r="L121" s="220"/>
      <c r="M121" s="220"/>
      <c r="N121" s="220"/>
      <c r="O121" s="220"/>
      <c r="P121" s="220"/>
      <c r="Q121" s="220"/>
      <c r="R121" s="220"/>
      <c r="S121" s="220"/>
      <c r="T121" s="220"/>
      <c r="U121" s="220"/>
      <c r="V121" s="220"/>
    </row>
    <row r="122" ht="12.75" customHeight="1">
      <c r="A122" s="220"/>
      <c r="B122" s="352"/>
      <c r="C122" s="352"/>
      <c r="D122" s="352"/>
      <c r="E122" s="220"/>
      <c r="F122" s="220"/>
      <c r="G122" s="220"/>
      <c r="H122" s="220"/>
      <c r="I122" s="220"/>
      <c r="J122" s="220"/>
      <c r="K122" s="220"/>
      <c r="L122" s="220"/>
      <c r="M122" s="220"/>
      <c r="N122" s="220"/>
      <c r="O122" s="220"/>
      <c r="P122" s="220"/>
      <c r="Q122" s="220"/>
      <c r="R122" s="220"/>
      <c r="S122" s="220"/>
      <c r="T122" s="220"/>
      <c r="U122" s="220"/>
      <c r="V122" s="220"/>
    </row>
    <row r="123" ht="12.75" customHeight="1">
      <c r="A123" s="220"/>
      <c r="B123" s="352"/>
      <c r="C123" s="352"/>
      <c r="D123" s="352"/>
      <c r="E123" s="220"/>
      <c r="F123" s="220"/>
      <c r="G123" s="220"/>
      <c r="H123" s="220"/>
      <c r="I123" s="220"/>
      <c r="J123" s="220"/>
      <c r="K123" s="220"/>
      <c r="L123" s="220"/>
      <c r="M123" s="220"/>
      <c r="N123" s="220"/>
      <c r="O123" s="220"/>
      <c r="P123" s="220"/>
      <c r="Q123" s="220"/>
      <c r="R123" s="220"/>
      <c r="S123" s="220"/>
      <c r="T123" s="220"/>
      <c r="U123" s="220"/>
      <c r="V123" s="220"/>
    </row>
    <row r="124" ht="12.75" customHeight="1">
      <c r="A124" s="220"/>
      <c r="B124" s="352"/>
      <c r="C124" s="352"/>
      <c r="D124" s="352"/>
      <c r="E124" s="220"/>
      <c r="F124" s="220"/>
      <c r="G124" s="220"/>
      <c r="H124" s="220"/>
      <c r="I124" s="220"/>
      <c r="J124" s="220"/>
      <c r="K124" s="220"/>
      <c r="L124" s="220"/>
      <c r="M124" s="220"/>
      <c r="N124" s="220"/>
      <c r="O124" s="220"/>
      <c r="P124" s="220"/>
      <c r="Q124" s="220"/>
      <c r="R124" s="220"/>
      <c r="S124" s="220"/>
      <c r="T124" s="220"/>
      <c r="U124" s="220"/>
      <c r="V124" s="220"/>
    </row>
    <row r="125" ht="12.75" customHeight="1">
      <c r="A125" s="220"/>
      <c r="B125" s="352"/>
      <c r="C125" s="352"/>
      <c r="D125" s="352"/>
      <c r="E125" s="220"/>
      <c r="F125" s="220"/>
      <c r="G125" s="220"/>
      <c r="H125" s="220"/>
      <c r="I125" s="220"/>
      <c r="J125" s="220"/>
      <c r="K125" s="220"/>
      <c r="L125" s="220"/>
      <c r="M125" s="220"/>
      <c r="N125" s="220"/>
      <c r="O125" s="220"/>
      <c r="P125" s="220"/>
      <c r="Q125" s="220"/>
      <c r="R125" s="220"/>
      <c r="S125" s="220"/>
      <c r="T125" s="220"/>
      <c r="U125" s="220"/>
      <c r="V125" s="220"/>
    </row>
    <row r="126" ht="12.75" customHeight="1">
      <c r="A126" s="220"/>
      <c r="B126" s="352"/>
      <c r="C126" s="352"/>
      <c r="D126" s="352"/>
      <c r="E126" s="220"/>
      <c r="F126" s="220"/>
      <c r="G126" s="220"/>
      <c r="H126" s="220"/>
      <c r="I126" s="220"/>
      <c r="J126" s="220"/>
      <c r="K126" s="220"/>
      <c r="L126" s="220"/>
      <c r="M126" s="220"/>
      <c r="N126" s="220"/>
      <c r="O126" s="220"/>
      <c r="P126" s="220"/>
      <c r="Q126" s="220"/>
      <c r="R126" s="220"/>
      <c r="S126" s="220"/>
      <c r="T126" s="220"/>
      <c r="U126" s="220"/>
      <c r="V126" s="220"/>
    </row>
    <row r="127" ht="12.75" customHeight="1">
      <c r="A127" s="220"/>
      <c r="B127" s="352"/>
      <c r="C127" s="352"/>
      <c r="D127" s="352"/>
      <c r="E127" s="220"/>
      <c r="F127" s="220"/>
      <c r="G127" s="220"/>
      <c r="H127" s="220"/>
      <c r="I127" s="220"/>
      <c r="J127" s="220"/>
      <c r="K127" s="220"/>
      <c r="L127" s="220"/>
      <c r="M127" s="220"/>
      <c r="N127" s="220"/>
      <c r="O127" s="220"/>
      <c r="P127" s="220"/>
      <c r="Q127" s="220"/>
      <c r="R127" s="220"/>
      <c r="S127" s="220"/>
      <c r="T127" s="220"/>
      <c r="U127" s="220"/>
      <c r="V127" s="220"/>
    </row>
    <row r="128" ht="12.75" customHeight="1">
      <c r="A128" s="220"/>
      <c r="B128" s="352"/>
      <c r="C128" s="352"/>
      <c r="D128" s="352"/>
      <c r="E128" s="220"/>
      <c r="F128" s="220"/>
      <c r="G128" s="220"/>
      <c r="H128" s="220"/>
      <c r="I128" s="220"/>
      <c r="J128" s="220"/>
      <c r="K128" s="220"/>
      <c r="L128" s="220"/>
      <c r="M128" s="220"/>
      <c r="N128" s="220"/>
      <c r="O128" s="220"/>
      <c r="P128" s="220"/>
      <c r="Q128" s="220"/>
      <c r="R128" s="220"/>
      <c r="S128" s="220"/>
      <c r="T128" s="220"/>
      <c r="U128" s="220"/>
      <c r="V128" s="220"/>
    </row>
    <row r="129" ht="12.75" customHeight="1">
      <c r="A129" s="220"/>
      <c r="B129" s="352"/>
      <c r="C129" s="352"/>
      <c r="D129" s="352"/>
      <c r="E129" s="220"/>
      <c r="F129" s="220"/>
      <c r="G129" s="220"/>
      <c r="H129" s="220"/>
      <c r="I129" s="220"/>
      <c r="J129" s="220"/>
      <c r="K129" s="220"/>
      <c r="L129" s="220"/>
      <c r="M129" s="220"/>
      <c r="N129" s="220"/>
      <c r="O129" s="220"/>
      <c r="P129" s="220"/>
      <c r="Q129" s="220"/>
      <c r="R129" s="220"/>
      <c r="S129" s="220"/>
      <c r="T129" s="220"/>
      <c r="U129" s="220"/>
      <c r="V129" s="220"/>
    </row>
    <row r="130" ht="12.75" customHeight="1">
      <c r="A130" s="220"/>
      <c r="B130" s="352"/>
      <c r="C130" s="352"/>
      <c r="D130" s="352"/>
      <c r="E130" s="220"/>
      <c r="F130" s="220"/>
      <c r="G130" s="220"/>
      <c r="H130" s="220"/>
      <c r="I130" s="220"/>
      <c r="J130" s="220"/>
      <c r="K130" s="220"/>
      <c r="L130" s="220"/>
      <c r="M130" s="220"/>
      <c r="N130" s="220"/>
      <c r="O130" s="220"/>
      <c r="P130" s="220"/>
      <c r="Q130" s="220"/>
      <c r="R130" s="220"/>
      <c r="S130" s="220"/>
      <c r="T130" s="220"/>
      <c r="U130" s="220"/>
      <c r="V130" s="220"/>
    </row>
    <row r="131" ht="12.75" customHeight="1">
      <c r="A131" s="220"/>
      <c r="B131" s="352"/>
      <c r="C131" s="352"/>
      <c r="D131" s="352"/>
      <c r="E131" s="220"/>
      <c r="F131" s="220"/>
      <c r="G131" s="220"/>
      <c r="H131" s="220"/>
      <c r="I131" s="220"/>
      <c r="J131" s="220"/>
      <c r="K131" s="220"/>
      <c r="L131" s="220"/>
      <c r="M131" s="220"/>
      <c r="N131" s="220"/>
      <c r="O131" s="220"/>
      <c r="P131" s="220"/>
      <c r="Q131" s="220"/>
      <c r="R131" s="220"/>
      <c r="S131" s="220"/>
      <c r="T131" s="220"/>
      <c r="U131" s="220"/>
      <c r="V131" s="220"/>
    </row>
    <row r="132" ht="12.75" customHeight="1">
      <c r="A132" s="220"/>
      <c r="B132" s="352"/>
      <c r="C132" s="352"/>
      <c r="D132" s="352"/>
      <c r="E132" s="220"/>
      <c r="F132" s="220"/>
      <c r="G132" s="220"/>
      <c r="H132" s="220"/>
      <c r="I132" s="220"/>
      <c r="J132" s="220"/>
      <c r="K132" s="220"/>
      <c r="L132" s="220"/>
      <c r="M132" s="220"/>
      <c r="N132" s="220"/>
      <c r="O132" s="220"/>
      <c r="P132" s="220"/>
      <c r="Q132" s="220"/>
      <c r="R132" s="220"/>
      <c r="S132" s="220"/>
      <c r="T132" s="220"/>
      <c r="U132" s="220"/>
      <c r="V132" s="220"/>
    </row>
    <row r="133" ht="12.75" customHeight="1">
      <c r="A133" s="220"/>
      <c r="B133" s="352"/>
      <c r="C133" s="352"/>
      <c r="D133" s="352"/>
      <c r="E133" s="220"/>
      <c r="F133" s="220"/>
      <c r="G133" s="220"/>
      <c r="H133" s="220"/>
      <c r="I133" s="220"/>
      <c r="J133" s="220"/>
      <c r="K133" s="220"/>
      <c r="L133" s="220"/>
      <c r="M133" s="220"/>
      <c r="N133" s="220"/>
      <c r="O133" s="220"/>
      <c r="P133" s="220"/>
      <c r="Q133" s="220"/>
      <c r="R133" s="220"/>
      <c r="S133" s="220"/>
      <c r="T133" s="220"/>
      <c r="U133" s="220"/>
      <c r="V133" s="220"/>
    </row>
    <row r="134" ht="12.75" customHeight="1">
      <c r="A134" s="220"/>
      <c r="B134" s="352"/>
      <c r="C134" s="352"/>
      <c r="D134" s="352"/>
      <c r="E134" s="220"/>
      <c r="F134" s="220"/>
      <c r="G134" s="220"/>
      <c r="H134" s="220"/>
      <c r="I134" s="220"/>
      <c r="J134" s="220"/>
      <c r="K134" s="220"/>
      <c r="L134" s="220"/>
      <c r="M134" s="220"/>
      <c r="N134" s="220"/>
      <c r="O134" s="220"/>
      <c r="P134" s="220"/>
      <c r="Q134" s="220"/>
      <c r="R134" s="220"/>
      <c r="S134" s="220"/>
      <c r="T134" s="220"/>
      <c r="U134" s="220"/>
      <c r="V134" s="220"/>
    </row>
    <row r="135" ht="12.75" customHeight="1">
      <c r="A135" s="220"/>
      <c r="B135" s="352"/>
      <c r="C135" s="352"/>
      <c r="D135" s="352"/>
      <c r="E135" s="220"/>
      <c r="F135" s="220"/>
      <c r="G135" s="220"/>
      <c r="H135" s="220"/>
      <c r="I135" s="220"/>
      <c r="J135" s="220"/>
      <c r="K135" s="220"/>
      <c r="L135" s="220"/>
      <c r="M135" s="220"/>
      <c r="N135" s="220"/>
      <c r="O135" s="220"/>
      <c r="P135" s="220"/>
      <c r="Q135" s="220"/>
      <c r="R135" s="220"/>
      <c r="S135" s="220"/>
      <c r="T135" s="220"/>
      <c r="U135" s="220"/>
      <c r="V135" s="220"/>
    </row>
    <row r="136" ht="12.75" customHeight="1">
      <c r="A136" s="220"/>
      <c r="B136" s="352"/>
      <c r="C136" s="352"/>
      <c r="D136" s="352"/>
      <c r="E136" s="220"/>
      <c r="F136" s="220"/>
      <c r="G136" s="220"/>
      <c r="H136" s="220"/>
      <c r="I136" s="220"/>
      <c r="J136" s="220"/>
      <c r="K136" s="220"/>
      <c r="L136" s="220"/>
      <c r="M136" s="220"/>
      <c r="N136" s="220"/>
      <c r="O136" s="220"/>
      <c r="P136" s="220"/>
      <c r="Q136" s="220"/>
      <c r="R136" s="220"/>
      <c r="S136" s="220"/>
      <c r="T136" s="220"/>
      <c r="U136" s="220"/>
      <c r="V136" s="220"/>
    </row>
    <row r="137" ht="12.75" customHeight="1">
      <c r="A137" s="220"/>
      <c r="B137" s="352"/>
      <c r="C137" s="352"/>
      <c r="D137" s="352"/>
      <c r="E137" s="220"/>
      <c r="F137" s="220"/>
      <c r="G137" s="220"/>
      <c r="H137" s="220"/>
      <c r="I137" s="220"/>
      <c r="J137" s="220"/>
      <c r="K137" s="220"/>
      <c r="L137" s="220"/>
      <c r="M137" s="220"/>
      <c r="N137" s="220"/>
      <c r="O137" s="220"/>
      <c r="P137" s="220"/>
      <c r="Q137" s="220"/>
      <c r="R137" s="220"/>
      <c r="S137" s="220"/>
      <c r="T137" s="220"/>
      <c r="U137" s="220"/>
      <c r="V137" s="220"/>
    </row>
    <row r="138" ht="12.75" customHeight="1">
      <c r="A138" s="220"/>
      <c r="B138" s="352"/>
      <c r="C138" s="352"/>
      <c r="D138" s="352"/>
      <c r="E138" s="220"/>
      <c r="F138" s="220"/>
      <c r="G138" s="220"/>
      <c r="H138" s="220"/>
      <c r="I138" s="220"/>
      <c r="J138" s="220"/>
      <c r="K138" s="220"/>
      <c r="L138" s="220"/>
      <c r="M138" s="220"/>
      <c r="N138" s="220"/>
      <c r="O138" s="220"/>
      <c r="P138" s="220"/>
      <c r="Q138" s="220"/>
      <c r="R138" s="220"/>
      <c r="S138" s="220"/>
      <c r="T138" s="220"/>
      <c r="U138" s="220"/>
      <c r="V138" s="220"/>
    </row>
    <row r="139" ht="12.75" customHeight="1">
      <c r="A139" s="220"/>
      <c r="B139" s="352"/>
      <c r="C139" s="352"/>
      <c r="D139" s="352"/>
      <c r="E139" s="220"/>
      <c r="F139" s="220"/>
      <c r="G139" s="220"/>
      <c r="H139" s="220"/>
      <c r="I139" s="220"/>
      <c r="J139" s="220"/>
      <c r="K139" s="220"/>
      <c r="L139" s="220"/>
      <c r="M139" s="220"/>
      <c r="N139" s="220"/>
      <c r="O139" s="220"/>
      <c r="P139" s="220"/>
      <c r="Q139" s="220"/>
      <c r="R139" s="220"/>
      <c r="S139" s="220"/>
      <c r="T139" s="220"/>
      <c r="U139" s="220"/>
      <c r="V139" s="220"/>
    </row>
    <row r="140" ht="12.75" customHeight="1">
      <c r="A140" s="220"/>
      <c r="B140" s="352"/>
      <c r="C140" s="352"/>
      <c r="D140" s="352"/>
      <c r="E140" s="220"/>
      <c r="F140" s="220"/>
      <c r="G140" s="220"/>
      <c r="H140" s="220"/>
      <c r="I140" s="220"/>
      <c r="J140" s="220"/>
      <c r="K140" s="220"/>
      <c r="L140" s="220"/>
      <c r="M140" s="220"/>
      <c r="N140" s="220"/>
      <c r="O140" s="220"/>
      <c r="P140" s="220"/>
      <c r="Q140" s="220"/>
      <c r="R140" s="220"/>
      <c r="S140" s="220"/>
      <c r="T140" s="220"/>
      <c r="U140" s="220"/>
      <c r="V140" s="220"/>
    </row>
    <row r="141" ht="12.75" customHeight="1">
      <c r="A141" s="220"/>
      <c r="B141" s="352"/>
      <c r="C141" s="352"/>
      <c r="D141" s="352"/>
      <c r="E141" s="220"/>
      <c r="F141" s="220"/>
      <c r="G141" s="220"/>
      <c r="H141" s="220"/>
      <c r="I141" s="220"/>
      <c r="J141" s="220"/>
      <c r="K141" s="220"/>
      <c r="L141" s="220"/>
      <c r="M141" s="220"/>
      <c r="N141" s="220"/>
      <c r="O141" s="220"/>
      <c r="P141" s="220"/>
      <c r="Q141" s="220"/>
      <c r="R141" s="220"/>
      <c r="S141" s="220"/>
      <c r="T141" s="220"/>
      <c r="U141" s="220"/>
      <c r="V141" s="220"/>
    </row>
    <row r="142" ht="12.75" customHeight="1">
      <c r="A142" s="220"/>
      <c r="B142" s="352"/>
      <c r="C142" s="352"/>
      <c r="D142" s="352"/>
      <c r="E142" s="220"/>
      <c r="F142" s="220"/>
      <c r="G142" s="220"/>
      <c r="H142" s="220"/>
      <c r="I142" s="220"/>
      <c r="J142" s="220"/>
      <c r="K142" s="220"/>
      <c r="L142" s="220"/>
      <c r="M142" s="220"/>
      <c r="N142" s="220"/>
      <c r="O142" s="220"/>
      <c r="P142" s="220"/>
      <c r="Q142" s="220"/>
      <c r="R142" s="220"/>
      <c r="S142" s="220"/>
      <c r="T142" s="220"/>
      <c r="U142" s="220"/>
      <c r="V142" s="220"/>
    </row>
    <row r="143" ht="12.75" customHeight="1">
      <c r="A143" s="220"/>
      <c r="B143" s="352"/>
      <c r="C143" s="352"/>
      <c r="D143" s="352"/>
      <c r="E143" s="220"/>
      <c r="F143" s="220"/>
      <c r="G143" s="220"/>
      <c r="H143" s="220"/>
      <c r="I143" s="220"/>
      <c r="J143" s="220"/>
      <c r="K143" s="220"/>
      <c r="L143" s="220"/>
      <c r="M143" s="220"/>
      <c r="N143" s="220"/>
      <c r="O143" s="220"/>
      <c r="P143" s="220"/>
      <c r="Q143" s="220"/>
      <c r="R143" s="220"/>
      <c r="S143" s="220"/>
      <c r="T143" s="220"/>
      <c r="U143" s="220"/>
      <c r="V143" s="220"/>
    </row>
    <row r="144" ht="12.75" customHeight="1">
      <c r="A144" s="220"/>
      <c r="B144" s="352"/>
      <c r="C144" s="352"/>
      <c r="D144" s="352"/>
      <c r="E144" s="220"/>
      <c r="F144" s="220"/>
      <c r="G144" s="220"/>
      <c r="H144" s="220"/>
      <c r="I144" s="220"/>
      <c r="J144" s="220"/>
      <c r="K144" s="220"/>
      <c r="L144" s="220"/>
      <c r="M144" s="220"/>
      <c r="N144" s="220"/>
      <c r="O144" s="220"/>
      <c r="P144" s="220"/>
      <c r="Q144" s="220"/>
      <c r="R144" s="220"/>
      <c r="S144" s="220"/>
      <c r="T144" s="220"/>
      <c r="U144" s="220"/>
      <c r="V144" s="220"/>
    </row>
    <row r="145" ht="12.75" customHeight="1">
      <c r="A145" s="220"/>
      <c r="B145" s="352"/>
      <c r="C145" s="352"/>
      <c r="D145" s="352"/>
      <c r="E145" s="220"/>
      <c r="F145" s="220"/>
      <c r="G145" s="220"/>
      <c r="H145" s="220"/>
      <c r="I145" s="220"/>
      <c r="J145" s="220"/>
      <c r="K145" s="220"/>
      <c r="L145" s="220"/>
      <c r="M145" s="220"/>
      <c r="N145" s="220"/>
      <c r="O145" s="220"/>
      <c r="P145" s="220"/>
      <c r="Q145" s="220"/>
      <c r="R145" s="220"/>
      <c r="S145" s="220"/>
      <c r="T145" s="220"/>
      <c r="U145" s="220"/>
      <c r="V145" s="220"/>
    </row>
    <row r="146" ht="12.75" customHeight="1">
      <c r="A146" s="220"/>
      <c r="B146" s="352"/>
      <c r="C146" s="352"/>
      <c r="D146" s="352"/>
      <c r="E146" s="220"/>
      <c r="F146" s="220"/>
      <c r="G146" s="220"/>
      <c r="H146" s="220"/>
      <c r="I146" s="220"/>
      <c r="J146" s="220"/>
      <c r="K146" s="220"/>
      <c r="L146" s="220"/>
      <c r="M146" s="220"/>
      <c r="N146" s="220"/>
      <c r="O146" s="220"/>
      <c r="P146" s="220"/>
      <c r="Q146" s="220"/>
      <c r="R146" s="220"/>
      <c r="S146" s="220"/>
      <c r="T146" s="220"/>
      <c r="U146" s="220"/>
      <c r="V146" s="220"/>
    </row>
    <row r="147" ht="12.75" customHeight="1">
      <c r="A147" s="220"/>
      <c r="B147" s="352"/>
      <c r="C147" s="352"/>
      <c r="D147" s="352"/>
      <c r="E147" s="220"/>
      <c r="F147" s="220"/>
      <c r="G147" s="220"/>
      <c r="H147" s="220"/>
      <c r="I147" s="220"/>
      <c r="J147" s="220"/>
      <c r="K147" s="220"/>
      <c r="L147" s="220"/>
      <c r="M147" s="220"/>
      <c r="N147" s="220"/>
      <c r="O147" s="220"/>
      <c r="P147" s="220"/>
      <c r="Q147" s="220"/>
      <c r="R147" s="220"/>
      <c r="S147" s="220"/>
      <c r="T147" s="220"/>
      <c r="U147" s="220"/>
      <c r="V147" s="220"/>
    </row>
    <row r="148" ht="12.75" customHeight="1">
      <c r="A148" s="220"/>
      <c r="B148" s="352"/>
      <c r="C148" s="352"/>
      <c r="D148" s="352"/>
      <c r="E148" s="220"/>
      <c r="F148" s="220"/>
      <c r="G148" s="220"/>
      <c r="H148" s="220"/>
      <c r="I148" s="220"/>
      <c r="J148" s="220"/>
      <c r="K148" s="220"/>
      <c r="L148" s="220"/>
      <c r="M148" s="220"/>
      <c r="N148" s="220"/>
      <c r="O148" s="220"/>
      <c r="P148" s="220"/>
      <c r="Q148" s="220"/>
      <c r="R148" s="220"/>
      <c r="S148" s="220"/>
      <c r="T148" s="220"/>
      <c r="U148" s="220"/>
      <c r="V148" s="220"/>
    </row>
    <row r="149" ht="12.75" customHeight="1">
      <c r="A149" s="220"/>
      <c r="B149" s="352"/>
      <c r="C149" s="352"/>
      <c r="D149" s="352"/>
      <c r="E149" s="220"/>
      <c r="F149" s="220"/>
      <c r="G149" s="220"/>
      <c r="H149" s="220"/>
      <c r="I149" s="220"/>
      <c r="J149" s="220"/>
      <c r="K149" s="220"/>
      <c r="L149" s="220"/>
      <c r="M149" s="220"/>
      <c r="N149" s="220"/>
      <c r="O149" s="220"/>
      <c r="P149" s="220"/>
      <c r="Q149" s="220"/>
      <c r="R149" s="220"/>
      <c r="S149" s="220"/>
      <c r="T149" s="220"/>
      <c r="U149" s="220"/>
      <c r="V149" s="220"/>
    </row>
    <row r="150" ht="12.75" customHeight="1">
      <c r="A150" s="220"/>
      <c r="B150" s="352"/>
      <c r="C150" s="352"/>
      <c r="D150" s="352"/>
      <c r="E150" s="220"/>
      <c r="F150" s="220"/>
      <c r="G150" s="220"/>
      <c r="H150" s="220"/>
      <c r="I150" s="220"/>
      <c r="J150" s="220"/>
      <c r="K150" s="220"/>
      <c r="L150" s="220"/>
      <c r="M150" s="220"/>
      <c r="N150" s="220"/>
      <c r="O150" s="220"/>
      <c r="P150" s="220"/>
      <c r="Q150" s="220"/>
      <c r="R150" s="220"/>
      <c r="S150" s="220"/>
      <c r="T150" s="220"/>
      <c r="U150" s="220"/>
      <c r="V150" s="220"/>
    </row>
    <row r="151" ht="12.75" customHeight="1">
      <c r="A151" s="220"/>
      <c r="B151" s="352"/>
      <c r="C151" s="352"/>
      <c r="D151" s="352"/>
      <c r="E151" s="220"/>
      <c r="F151" s="220"/>
      <c r="G151" s="220"/>
      <c r="H151" s="220"/>
      <c r="I151" s="220"/>
      <c r="J151" s="220"/>
      <c r="K151" s="220"/>
      <c r="L151" s="220"/>
      <c r="M151" s="220"/>
      <c r="N151" s="220"/>
      <c r="O151" s="220"/>
      <c r="P151" s="220"/>
      <c r="Q151" s="220"/>
      <c r="R151" s="220"/>
      <c r="S151" s="220"/>
      <c r="T151" s="220"/>
      <c r="U151" s="220"/>
      <c r="V151" s="220"/>
    </row>
    <row r="152" ht="12.75" customHeight="1">
      <c r="A152" s="220"/>
      <c r="B152" s="352"/>
      <c r="C152" s="352"/>
      <c r="D152" s="352"/>
      <c r="E152" s="220"/>
      <c r="F152" s="220"/>
      <c r="G152" s="220"/>
      <c r="H152" s="220"/>
      <c r="I152" s="220"/>
      <c r="J152" s="220"/>
      <c r="K152" s="220"/>
      <c r="L152" s="220"/>
      <c r="M152" s="220"/>
      <c r="N152" s="220"/>
      <c r="O152" s="220"/>
      <c r="P152" s="220"/>
      <c r="Q152" s="220"/>
      <c r="R152" s="220"/>
      <c r="S152" s="220"/>
      <c r="T152" s="220"/>
      <c r="U152" s="220"/>
      <c r="V152" s="220"/>
    </row>
    <row r="153" ht="12.75" customHeight="1">
      <c r="A153" s="220"/>
      <c r="B153" s="352"/>
      <c r="C153" s="352"/>
      <c r="D153" s="352"/>
      <c r="E153" s="220"/>
      <c r="F153" s="220"/>
      <c r="G153" s="220"/>
      <c r="H153" s="220"/>
      <c r="I153" s="220"/>
      <c r="J153" s="220"/>
      <c r="K153" s="220"/>
      <c r="L153" s="220"/>
      <c r="M153" s="220"/>
      <c r="N153" s="220"/>
      <c r="O153" s="220"/>
      <c r="P153" s="220"/>
      <c r="Q153" s="220"/>
      <c r="R153" s="220"/>
      <c r="S153" s="220"/>
      <c r="T153" s="220"/>
      <c r="U153" s="220"/>
      <c r="V153" s="220"/>
    </row>
    <row r="154" ht="12.75" customHeight="1">
      <c r="A154" s="220"/>
      <c r="B154" s="352"/>
      <c r="C154" s="352"/>
      <c r="D154" s="352"/>
      <c r="E154" s="220"/>
      <c r="F154" s="220"/>
      <c r="G154" s="220"/>
      <c r="H154" s="220"/>
      <c r="I154" s="220"/>
      <c r="J154" s="220"/>
      <c r="K154" s="220"/>
      <c r="L154" s="220"/>
      <c r="M154" s="220"/>
      <c r="N154" s="220"/>
      <c r="O154" s="220"/>
      <c r="P154" s="220"/>
      <c r="Q154" s="220"/>
      <c r="R154" s="220"/>
      <c r="S154" s="220"/>
      <c r="T154" s="220"/>
      <c r="U154" s="220"/>
      <c r="V154" s="220"/>
    </row>
    <row r="155" ht="12.75" customHeight="1">
      <c r="A155" s="220"/>
      <c r="B155" s="352"/>
      <c r="C155" s="352"/>
      <c r="D155" s="352"/>
      <c r="E155" s="220"/>
      <c r="F155" s="220"/>
      <c r="G155" s="220"/>
      <c r="H155" s="220"/>
      <c r="I155" s="220"/>
      <c r="J155" s="220"/>
      <c r="K155" s="220"/>
      <c r="L155" s="220"/>
      <c r="M155" s="220"/>
      <c r="N155" s="220"/>
      <c r="O155" s="220"/>
      <c r="P155" s="220"/>
      <c r="Q155" s="220"/>
      <c r="R155" s="220"/>
      <c r="S155" s="220"/>
      <c r="T155" s="220"/>
      <c r="U155" s="220"/>
      <c r="V155" s="220"/>
    </row>
    <row r="156" ht="12.75" customHeight="1">
      <c r="A156" s="220"/>
      <c r="B156" s="352"/>
      <c r="C156" s="352"/>
      <c r="D156" s="352"/>
      <c r="E156" s="220"/>
      <c r="F156" s="220"/>
      <c r="G156" s="220"/>
      <c r="H156" s="220"/>
      <c r="I156" s="220"/>
      <c r="J156" s="220"/>
      <c r="K156" s="220"/>
      <c r="L156" s="220"/>
      <c r="M156" s="220"/>
      <c r="N156" s="220"/>
      <c r="O156" s="220"/>
      <c r="P156" s="220"/>
      <c r="Q156" s="220"/>
      <c r="R156" s="220"/>
      <c r="S156" s="220"/>
      <c r="T156" s="220"/>
      <c r="U156" s="220"/>
      <c r="V156" s="220"/>
    </row>
    <row r="157" ht="12.75" customHeight="1">
      <c r="A157" s="220"/>
      <c r="B157" s="352"/>
      <c r="C157" s="352"/>
      <c r="D157" s="352"/>
      <c r="E157" s="220"/>
      <c r="F157" s="220"/>
      <c r="G157" s="220"/>
      <c r="H157" s="220"/>
      <c r="I157" s="220"/>
      <c r="J157" s="220"/>
      <c r="K157" s="220"/>
      <c r="L157" s="220"/>
      <c r="M157" s="220"/>
      <c r="N157" s="220"/>
      <c r="O157" s="220"/>
      <c r="P157" s="220"/>
      <c r="Q157" s="220"/>
      <c r="R157" s="220"/>
      <c r="S157" s="220"/>
      <c r="T157" s="220"/>
      <c r="U157" s="220"/>
      <c r="V157" s="220"/>
    </row>
    <row r="158" ht="12.75" customHeight="1">
      <c r="A158" s="220"/>
      <c r="B158" s="352"/>
      <c r="C158" s="352"/>
      <c r="D158" s="352"/>
      <c r="E158" s="220"/>
      <c r="F158" s="220"/>
      <c r="G158" s="220"/>
      <c r="H158" s="220"/>
      <c r="I158" s="220"/>
      <c r="J158" s="220"/>
      <c r="K158" s="220"/>
      <c r="L158" s="220"/>
      <c r="M158" s="220"/>
      <c r="N158" s="220"/>
      <c r="O158" s="220"/>
      <c r="P158" s="220"/>
      <c r="Q158" s="220"/>
      <c r="R158" s="220"/>
      <c r="S158" s="220"/>
      <c r="T158" s="220"/>
      <c r="U158" s="220"/>
      <c r="V158" s="220"/>
    </row>
    <row r="159" ht="12.75" customHeight="1">
      <c r="A159" s="220"/>
      <c r="B159" s="352"/>
      <c r="C159" s="352"/>
      <c r="D159" s="352"/>
      <c r="E159" s="220"/>
      <c r="F159" s="220"/>
      <c r="G159" s="220"/>
      <c r="H159" s="220"/>
      <c r="I159" s="220"/>
      <c r="J159" s="220"/>
      <c r="K159" s="220"/>
      <c r="L159" s="220"/>
      <c r="M159" s="220"/>
      <c r="N159" s="220"/>
      <c r="O159" s="220"/>
      <c r="P159" s="220"/>
      <c r="Q159" s="220"/>
      <c r="R159" s="220"/>
      <c r="S159" s="220"/>
      <c r="T159" s="220"/>
      <c r="U159" s="220"/>
      <c r="V159" s="220"/>
    </row>
    <row r="160" ht="12.75" customHeight="1">
      <c r="A160" s="220"/>
      <c r="B160" s="352"/>
      <c r="C160" s="352"/>
      <c r="D160" s="352"/>
      <c r="E160" s="220"/>
      <c r="F160" s="220"/>
      <c r="G160" s="220"/>
      <c r="H160" s="220"/>
      <c r="I160" s="220"/>
      <c r="J160" s="220"/>
      <c r="K160" s="220"/>
      <c r="L160" s="220"/>
      <c r="M160" s="220"/>
      <c r="N160" s="220"/>
      <c r="O160" s="220"/>
      <c r="P160" s="220"/>
      <c r="Q160" s="220"/>
      <c r="R160" s="220"/>
      <c r="S160" s="220"/>
      <c r="T160" s="220"/>
      <c r="U160" s="220"/>
      <c r="V160" s="220"/>
    </row>
    <row r="161" ht="12.75" customHeight="1">
      <c r="A161" s="220"/>
      <c r="B161" s="352"/>
      <c r="C161" s="352"/>
      <c r="D161" s="352"/>
      <c r="E161" s="220"/>
      <c r="F161" s="220"/>
      <c r="G161" s="220"/>
      <c r="H161" s="220"/>
      <c r="I161" s="220"/>
      <c r="J161" s="220"/>
      <c r="K161" s="220"/>
      <c r="L161" s="220"/>
      <c r="M161" s="220"/>
      <c r="N161" s="220"/>
      <c r="O161" s="220"/>
      <c r="P161" s="220"/>
      <c r="Q161" s="220"/>
      <c r="R161" s="220"/>
      <c r="S161" s="220"/>
      <c r="T161" s="220"/>
      <c r="U161" s="220"/>
      <c r="V161" s="220"/>
    </row>
    <row r="162" ht="12.75" customHeight="1">
      <c r="A162" s="220"/>
      <c r="B162" s="352"/>
      <c r="C162" s="352"/>
      <c r="D162" s="352"/>
      <c r="E162" s="220"/>
      <c r="F162" s="220"/>
      <c r="G162" s="220"/>
      <c r="H162" s="220"/>
      <c r="I162" s="220"/>
      <c r="J162" s="220"/>
      <c r="K162" s="220"/>
      <c r="L162" s="220"/>
      <c r="M162" s="220"/>
      <c r="N162" s="220"/>
      <c r="O162" s="220"/>
      <c r="P162" s="220"/>
      <c r="Q162" s="220"/>
      <c r="R162" s="220"/>
      <c r="S162" s="220"/>
      <c r="T162" s="220"/>
      <c r="U162" s="220"/>
      <c r="V162" s="220"/>
    </row>
    <row r="163" ht="12.75" customHeight="1">
      <c r="A163" s="220"/>
      <c r="B163" s="352"/>
      <c r="C163" s="352"/>
      <c r="D163" s="352"/>
      <c r="E163" s="220"/>
      <c r="F163" s="220"/>
      <c r="G163" s="220"/>
      <c r="H163" s="220"/>
      <c r="I163" s="220"/>
      <c r="J163" s="220"/>
      <c r="K163" s="220"/>
      <c r="L163" s="220"/>
      <c r="M163" s="220"/>
      <c r="N163" s="220"/>
      <c r="O163" s="220"/>
      <c r="P163" s="220"/>
      <c r="Q163" s="220"/>
      <c r="R163" s="220"/>
      <c r="S163" s="220"/>
      <c r="T163" s="220"/>
      <c r="U163" s="220"/>
      <c r="V163" s="220"/>
    </row>
    <row r="164" ht="12.75" customHeight="1">
      <c r="A164" s="220"/>
      <c r="B164" s="352"/>
      <c r="C164" s="352"/>
      <c r="D164" s="352"/>
      <c r="E164" s="220"/>
      <c r="F164" s="220"/>
      <c r="G164" s="220"/>
      <c r="H164" s="220"/>
      <c r="I164" s="220"/>
      <c r="J164" s="220"/>
      <c r="K164" s="220"/>
      <c r="L164" s="220"/>
      <c r="M164" s="220"/>
      <c r="N164" s="220"/>
      <c r="O164" s="220"/>
      <c r="P164" s="220"/>
      <c r="Q164" s="220"/>
      <c r="R164" s="220"/>
      <c r="S164" s="220"/>
      <c r="T164" s="220"/>
      <c r="U164" s="220"/>
      <c r="V164" s="220"/>
    </row>
    <row r="165" ht="12.75" customHeight="1">
      <c r="A165" s="220"/>
      <c r="B165" s="352"/>
      <c r="C165" s="352"/>
      <c r="D165" s="352"/>
      <c r="E165" s="220"/>
      <c r="F165" s="220"/>
      <c r="G165" s="220"/>
      <c r="H165" s="220"/>
      <c r="I165" s="220"/>
      <c r="J165" s="220"/>
      <c r="K165" s="220"/>
      <c r="L165" s="220"/>
      <c r="M165" s="220"/>
      <c r="N165" s="220"/>
      <c r="O165" s="220"/>
      <c r="P165" s="220"/>
      <c r="Q165" s="220"/>
      <c r="R165" s="220"/>
      <c r="S165" s="220"/>
      <c r="T165" s="220"/>
      <c r="U165" s="220"/>
      <c r="V165" s="220"/>
    </row>
    <row r="166" ht="12.75" customHeight="1">
      <c r="A166" s="220"/>
      <c r="B166" s="352"/>
      <c r="C166" s="352"/>
      <c r="D166" s="352"/>
      <c r="E166" s="220"/>
      <c r="F166" s="220"/>
      <c r="G166" s="220"/>
      <c r="H166" s="220"/>
      <c r="I166" s="220"/>
      <c r="J166" s="220"/>
      <c r="K166" s="220"/>
      <c r="L166" s="220"/>
      <c r="M166" s="220"/>
      <c r="N166" s="220"/>
      <c r="O166" s="220"/>
      <c r="P166" s="220"/>
      <c r="Q166" s="220"/>
      <c r="R166" s="220"/>
      <c r="S166" s="220"/>
      <c r="T166" s="220"/>
      <c r="U166" s="220"/>
      <c r="V166" s="220"/>
    </row>
    <row r="167" ht="12.75" customHeight="1">
      <c r="A167" s="220"/>
      <c r="B167" s="352"/>
      <c r="C167" s="352"/>
      <c r="D167" s="352"/>
      <c r="E167" s="220"/>
      <c r="F167" s="220"/>
      <c r="G167" s="220"/>
      <c r="H167" s="220"/>
      <c r="I167" s="220"/>
      <c r="J167" s="220"/>
      <c r="K167" s="220"/>
      <c r="L167" s="220"/>
      <c r="M167" s="220"/>
      <c r="N167" s="220"/>
      <c r="O167" s="220"/>
      <c r="P167" s="220"/>
      <c r="Q167" s="220"/>
      <c r="R167" s="220"/>
      <c r="S167" s="220"/>
      <c r="T167" s="220"/>
      <c r="U167" s="220"/>
      <c r="V167" s="220"/>
    </row>
    <row r="168" ht="12.75" customHeight="1">
      <c r="A168" s="220"/>
      <c r="B168" s="352"/>
      <c r="C168" s="352"/>
      <c r="D168" s="352"/>
      <c r="E168" s="220"/>
      <c r="F168" s="220"/>
      <c r="G168" s="220"/>
      <c r="H168" s="220"/>
      <c r="I168" s="220"/>
      <c r="J168" s="220"/>
      <c r="K168" s="220"/>
      <c r="L168" s="220"/>
      <c r="M168" s="220"/>
      <c r="N168" s="220"/>
      <c r="O168" s="220"/>
      <c r="P168" s="220"/>
      <c r="Q168" s="220"/>
      <c r="R168" s="220"/>
      <c r="S168" s="220"/>
      <c r="T168" s="220"/>
      <c r="U168" s="220"/>
      <c r="V168" s="220"/>
    </row>
    <row r="169" ht="12.75" customHeight="1">
      <c r="A169" s="220"/>
      <c r="B169" s="352"/>
      <c r="C169" s="352"/>
      <c r="D169" s="352"/>
      <c r="E169" s="220"/>
      <c r="F169" s="220"/>
      <c r="G169" s="220"/>
      <c r="H169" s="220"/>
      <c r="I169" s="220"/>
      <c r="J169" s="220"/>
      <c r="K169" s="220"/>
      <c r="L169" s="220"/>
      <c r="M169" s="220"/>
      <c r="N169" s="220"/>
      <c r="O169" s="220"/>
      <c r="P169" s="220"/>
      <c r="Q169" s="220"/>
      <c r="R169" s="220"/>
      <c r="S169" s="220"/>
      <c r="T169" s="220"/>
      <c r="U169" s="220"/>
      <c r="V169" s="220"/>
    </row>
    <row r="170" ht="12.75" customHeight="1">
      <c r="A170" s="220"/>
      <c r="B170" s="352"/>
      <c r="C170" s="352"/>
      <c r="D170" s="352"/>
      <c r="E170" s="220"/>
      <c r="F170" s="220"/>
      <c r="G170" s="220"/>
      <c r="H170" s="220"/>
      <c r="I170" s="220"/>
      <c r="J170" s="220"/>
      <c r="K170" s="220"/>
      <c r="L170" s="220"/>
      <c r="M170" s="220"/>
      <c r="N170" s="220"/>
      <c r="O170" s="220"/>
      <c r="P170" s="220"/>
      <c r="Q170" s="220"/>
      <c r="R170" s="220"/>
      <c r="S170" s="220"/>
      <c r="T170" s="220"/>
      <c r="U170" s="220"/>
      <c r="V170" s="220"/>
    </row>
    <row r="171" ht="12.75" customHeight="1">
      <c r="A171" s="220"/>
      <c r="B171" s="352"/>
      <c r="C171" s="352"/>
      <c r="D171" s="352"/>
      <c r="E171" s="220"/>
      <c r="F171" s="220"/>
      <c r="G171" s="220"/>
      <c r="H171" s="220"/>
      <c r="I171" s="220"/>
      <c r="J171" s="220"/>
      <c r="K171" s="220"/>
      <c r="L171" s="220"/>
      <c r="M171" s="220"/>
      <c r="N171" s="220"/>
      <c r="O171" s="220"/>
      <c r="P171" s="220"/>
      <c r="Q171" s="220"/>
      <c r="R171" s="220"/>
      <c r="S171" s="220"/>
      <c r="T171" s="220"/>
      <c r="U171" s="220"/>
      <c r="V171" s="220"/>
    </row>
    <row r="172" ht="12.75" customHeight="1">
      <c r="A172" s="220"/>
      <c r="B172" s="352"/>
      <c r="C172" s="352"/>
      <c r="D172" s="352"/>
      <c r="E172" s="220"/>
      <c r="F172" s="220"/>
      <c r="G172" s="220"/>
      <c r="H172" s="220"/>
      <c r="I172" s="220"/>
      <c r="J172" s="220"/>
      <c r="K172" s="220"/>
      <c r="L172" s="220"/>
      <c r="M172" s="220"/>
      <c r="N172" s="220"/>
      <c r="O172" s="220"/>
      <c r="P172" s="220"/>
      <c r="Q172" s="220"/>
      <c r="R172" s="220"/>
      <c r="S172" s="220"/>
      <c r="T172" s="220"/>
      <c r="U172" s="220"/>
      <c r="V172" s="220"/>
    </row>
    <row r="173" ht="12.75" customHeight="1">
      <c r="A173" s="220"/>
      <c r="B173" s="352"/>
      <c r="C173" s="352"/>
      <c r="D173" s="352"/>
      <c r="E173" s="220"/>
      <c r="F173" s="220"/>
      <c r="G173" s="220"/>
      <c r="H173" s="220"/>
      <c r="I173" s="220"/>
      <c r="J173" s="220"/>
      <c r="K173" s="220"/>
      <c r="L173" s="220"/>
      <c r="M173" s="220"/>
      <c r="N173" s="220"/>
      <c r="O173" s="220"/>
      <c r="P173" s="220"/>
      <c r="Q173" s="220"/>
      <c r="R173" s="220"/>
      <c r="S173" s="220"/>
      <c r="T173" s="220"/>
      <c r="U173" s="220"/>
      <c r="V173" s="220"/>
    </row>
    <row r="174" ht="12.75" customHeight="1">
      <c r="A174" s="220"/>
      <c r="B174" s="352"/>
      <c r="C174" s="352"/>
      <c r="D174" s="352"/>
      <c r="E174" s="220"/>
      <c r="F174" s="220"/>
      <c r="G174" s="220"/>
      <c r="H174" s="220"/>
      <c r="I174" s="220"/>
      <c r="J174" s="220"/>
      <c r="K174" s="220"/>
      <c r="L174" s="220"/>
      <c r="M174" s="220"/>
      <c r="N174" s="220"/>
      <c r="O174" s="220"/>
      <c r="P174" s="220"/>
      <c r="Q174" s="220"/>
      <c r="R174" s="220"/>
      <c r="S174" s="220"/>
      <c r="T174" s="220"/>
      <c r="U174" s="220"/>
      <c r="V174" s="220"/>
    </row>
    <row r="175" ht="12.75" customHeight="1">
      <c r="A175" s="220"/>
      <c r="B175" s="352"/>
      <c r="C175" s="352"/>
      <c r="D175" s="352"/>
      <c r="E175" s="220"/>
      <c r="F175" s="220"/>
      <c r="G175" s="220"/>
      <c r="H175" s="220"/>
      <c r="I175" s="220"/>
      <c r="J175" s="220"/>
      <c r="K175" s="220"/>
      <c r="L175" s="220"/>
      <c r="M175" s="220"/>
      <c r="N175" s="220"/>
      <c r="O175" s="220"/>
      <c r="P175" s="220"/>
      <c r="Q175" s="220"/>
      <c r="R175" s="220"/>
      <c r="S175" s="220"/>
      <c r="T175" s="220"/>
      <c r="U175" s="220"/>
      <c r="V175" s="220"/>
    </row>
    <row r="176" ht="12.75" customHeight="1">
      <c r="A176" s="220"/>
      <c r="B176" s="352"/>
      <c r="C176" s="352"/>
      <c r="D176" s="352"/>
      <c r="E176" s="220"/>
      <c r="F176" s="220"/>
      <c r="G176" s="220"/>
      <c r="H176" s="220"/>
      <c r="I176" s="220"/>
      <c r="J176" s="220"/>
      <c r="K176" s="220"/>
      <c r="L176" s="220"/>
      <c r="M176" s="220"/>
      <c r="N176" s="220"/>
      <c r="O176" s="220"/>
      <c r="P176" s="220"/>
      <c r="Q176" s="220"/>
      <c r="R176" s="220"/>
      <c r="S176" s="220"/>
      <c r="T176" s="220"/>
      <c r="U176" s="220"/>
      <c r="V176" s="220"/>
    </row>
    <row r="177" ht="12.75" customHeight="1">
      <c r="A177" s="220"/>
      <c r="B177" s="352"/>
      <c r="C177" s="352"/>
      <c r="D177" s="352"/>
      <c r="E177" s="220"/>
      <c r="F177" s="220"/>
      <c r="G177" s="220"/>
      <c r="H177" s="220"/>
      <c r="I177" s="220"/>
      <c r="J177" s="220"/>
      <c r="K177" s="220"/>
      <c r="L177" s="220"/>
      <c r="M177" s="220"/>
      <c r="N177" s="220"/>
      <c r="O177" s="220"/>
      <c r="P177" s="220"/>
      <c r="Q177" s="220"/>
      <c r="R177" s="220"/>
      <c r="S177" s="220"/>
      <c r="T177" s="220"/>
      <c r="U177" s="220"/>
      <c r="V177" s="220"/>
    </row>
    <row r="178" ht="12.75" customHeight="1">
      <c r="A178" s="220"/>
      <c r="B178" s="352"/>
      <c r="C178" s="352"/>
      <c r="D178" s="352"/>
      <c r="E178" s="220"/>
      <c r="F178" s="220"/>
      <c r="G178" s="220"/>
      <c r="H178" s="220"/>
      <c r="I178" s="220"/>
      <c r="J178" s="220"/>
      <c r="K178" s="220"/>
      <c r="L178" s="220"/>
      <c r="M178" s="220"/>
      <c r="N178" s="220"/>
      <c r="O178" s="220"/>
      <c r="P178" s="220"/>
      <c r="Q178" s="220"/>
      <c r="R178" s="220"/>
      <c r="S178" s="220"/>
      <c r="T178" s="220"/>
      <c r="U178" s="220"/>
      <c r="V178" s="220"/>
    </row>
    <row r="179" ht="12.75" customHeight="1">
      <c r="A179" s="220"/>
      <c r="B179" s="352"/>
      <c r="C179" s="352"/>
      <c r="D179" s="352"/>
      <c r="E179" s="220"/>
      <c r="F179" s="220"/>
      <c r="G179" s="220"/>
      <c r="H179" s="220"/>
      <c r="I179" s="220"/>
      <c r="J179" s="220"/>
      <c r="K179" s="220"/>
      <c r="L179" s="220"/>
      <c r="M179" s="220"/>
      <c r="N179" s="220"/>
      <c r="O179" s="220"/>
      <c r="P179" s="220"/>
      <c r="Q179" s="220"/>
      <c r="R179" s="220"/>
      <c r="S179" s="220"/>
      <c r="T179" s="220"/>
      <c r="U179" s="220"/>
      <c r="V179" s="220"/>
    </row>
    <row r="180" ht="12.75" customHeight="1">
      <c r="A180" s="220"/>
      <c r="B180" s="352"/>
      <c r="C180" s="352"/>
      <c r="D180" s="352"/>
      <c r="E180" s="220"/>
      <c r="F180" s="220"/>
      <c r="G180" s="220"/>
      <c r="H180" s="220"/>
      <c r="I180" s="220"/>
      <c r="J180" s="220"/>
      <c r="K180" s="220"/>
      <c r="L180" s="220"/>
      <c r="M180" s="220"/>
      <c r="N180" s="220"/>
      <c r="O180" s="220"/>
      <c r="P180" s="220"/>
      <c r="Q180" s="220"/>
      <c r="R180" s="220"/>
      <c r="S180" s="220"/>
      <c r="T180" s="220"/>
      <c r="U180" s="220"/>
      <c r="V180" s="220"/>
    </row>
    <row r="181" ht="12.75" customHeight="1">
      <c r="A181" s="220"/>
      <c r="B181" s="352"/>
      <c r="C181" s="352"/>
      <c r="D181" s="352"/>
      <c r="E181" s="220"/>
      <c r="F181" s="220"/>
      <c r="G181" s="220"/>
      <c r="H181" s="220"/>
      <c r="I181" s="220"/>
      <c r="J181" s="220"/>
      <c r="K181" s="220"/>
      <c r="L181" s="220"/>
      <c r="M181" s="220"/>
      <c r="N181" s="220"/>
      <c r="O181" s="220"/>
      <c r="P181" s="220"/>
      <c r="Q181" s="220"/>
      <c r="R181" s="220"/>
      <c r="S181" s="220"/>
      <c r="T181" s="220"/>
      <c r="U181" s="220"/>
      <c r="V181" s="220"/>
    </row>
    <row r="182" ht="12.75" customHeight="1">
      <c r="A182" s="220"/>
      <c r="B182" s="352"/>
      <c r="C182" s="352"/>
      <c r="D182" s="352"/>
      <c r="E182" s="220"/>
      <c r="F182" s="220"/>
      <c r="G182" s="220"/>
      <c r="H182" s="220"/>
      <c r="I182" s="220"/>
      <c r="J182" s="220"/>
      <c r="K182" s="220"/>
      <c r="L182" s="220"/>
      <c r="M182" s="220"/>
      <c r="N182" s="220"/>
      <c r="O182" s="220"/>
      <c r="P182" s="220"/>
      <c r="Q182" s="220"/>
      <c r="R182" s="220"/>
      <c r="S182" s="220"/>
      <c r="T182" s="220"/>
      <c r="U182" s="220"/>
      <c r="V182" s="220"/>
    </row>
    <row r="183" ht="12.75" customHeight="1">
      <c r="A183" s="220"/>
      <c r="B183" s="352"/>
      <c r="C183" s="352"/>
      <c r="D183" s="352"/>
      <c r="E183" s="220"/>
      <c r="F183" s="220"/>
      <c r="G183" s="220"/>
      <c r="H183" s="220"/>
      <c r="I183" s="220"/>
      <c r="J183" s="220"/>
      <c r="K183" s="220"/>
      <c r="L183" s="220"/>
      <c r="M183" s="220"/>
      <c r="N183" s="220"/>
      <c r="O183" s="220"/>
      <c r="P183" s="220"/>
      <c r="Q183" s="220"/>
      <c r="R183" s="220"/>
      <c r="S183" s="220"/>
      <c r="T183" s="220"/>
      <c r="U183" s="220"/>
      <c r="V183" s="220"/>
    </row>
    <row r="184" ht="12.75" customHeight="1">
      <c r="A184" s="220"/>
      <c r="B184" s="352"/>
      <c r="C184" s="352"/>
      <c r="D184" s="352"/>
      <c r="E184" s="220"/>
      <c r="F184" s="220"/>
      <c r="G184" s="220"/>
      <c r="H184" s="220"/>
      <c r="I184" s="220"/>
      <c r="J184" s="220"/>
      <c r="K184" s="220"/>
      <c r="L184" s="220"/>
      <c r="M184" s="220"/>
      <c r="N184" s="220"/>
      <c r="O184" s="220"/>
      <c r="P184" s="220"/>
      <c r="Q184" s="220"/>
      <c r="R184" s="220"/>
      <c r="S184" s="220"/>
      <c r="T184" s="220"/>
      <c r="U184" s="220"/>
      <c r="V184" s="220"/>
    </row>
    <row r="185" ht="12.75" customHeight="1">
      <c r="A185" s="220"/>
      <c r="B185" s="352"/>
      <c r="C185" s="352"/>
      <c r="D185" s="352"/>
      <c r="E185" s="220"/>
      <c r="F185" s="220"/>
      <c r="G185" s="220"/>
      <c r="H185" s="220"/>
      <c r="I185" s="220"/>
      <c r="J185" s="220"/>
      <c r="K185" s="220"/>
      <c r="L185" s="220"/>
      <c r="M185" s="220"/>
      <c r="N185" s="220"/>
      <c r="O185" s="220"/>
      <c r="P185" s="220"/>
      <c r="Q185" s="220"/>
      <c r="R185" s="220"/>
      <c r="S185" s="220"/>
      <c r="T185" s="220"/>
      <c r="U185" s="220"/>
      <c r="V185" s="220"/>
    </row>
    <row r="186" ht="12.75" customHeight="1">
      <c r="A186" s="220"/>
      <c r="B186" s="352"/>
      <c r="C186" s="352"/>
      <c r="D186" s="352"/>
      <c r="E186" s="220"/>
      <c r="F186" s="220"/>
      <c r="G186" s="220"/>
      <c r="H186" s="220"/>
      <c r="I186" s="220"/>
      <c r="J186" s="220"/>
      <c r="K186" s="220"/>
      <c r="L186" s="220"/>
      <c r="M186" s="220"/>
      <c r="N186" s="220"/>
      <c r="O186" s="220"/>
      <c r="P186" s="220"/>
      <c r="Q186" s="220"/>
      <c r="R186" s="220"/>
      <c r="S186" s="220"/>
      <c r="T186" s="220"/>
      <c r="U186" s="220"/>
      <c r="V186" s="220"/>
    </row>
    <row r="187" ht="12.75" customHeight="1">
      <c r="A187" s="220"/>
      <c r="B187" s="352"/>
      <c r="C187" s="352"/>
      <c r="D187" s="352"/>
      <c r="E187" s="220"/>
      <c r="F187" s="220"/>
      <c r="G187" s="220"/>
      <c r="H187" s="220"/>
      <c r="I187" s="220"/>
      <c r="J187" s="220"/>
      <c r="K187" s="220"/>
      <c r="L187" s="220"/>
      <c r="M187" s="220"/>
      <c r="N187" s="220"/>
      <c r="O187" s="220"/>
      <c r="P187" s="220"/>
      <c r="Q187" s="220"/>
      <c r="R187" s="220"/>
      <c r="S187" s="220"/>
      <c r="T187" s="220"/>
      <c r="U187" s="220"/>
      <c r="V187" s="220"/>
    </row>
    <row r="188" ht="12.75" customHeight="1">
      <c r="A188" s="220"/>
      <c r="B188" s="352"/>
      <c r="C188" s="352"/>
      <c r="D188" s="352"/>
      <c r="E188" s="220"/>
      <c r="F188" s="220"/>
      <c r="G188" s="220"/>
      <c r="H188" s="220"/>
      <c r="I188" s="220"/>
      <c r="J188" s="220"/>
      <c r="K188" s="220"/>
      <c r="L188" s="220"/>
      <c r="M188" s="220"/>
      <c r="N188" s="220"/>
      <c r="O188" s="220"/>
      <c r="P188" s="220"/>
      <c r="Q188" s="220"/>
      <c r="R188" s="220"/>
      <c r="S188" s="220"/>
      <c r="T188" s="220"/>
      <c r="U188" s="220"/>
      <c r="V188" s="220"/>
    </row>
    <row r="189" ht="12.75" customHeight="1">
      <c r="A189" s="220"/>
      <c r="B189" s="352"/>
      <c r="C189" s="352"/>
      <c r="D189" s="352"/>
      <c r="E189" s="220"/>
      <c r="F189" s="220"/>
      <c r="G189" s="220"/>
      <c r="H189" s="220"/>
      <c r="I189" s="220"/>
      <c r="J189" s="220"/>
      <c r="K189" s="220"/>
      <c r="L189" s="220"/>
      <c r="M189" s="220"/>
      <c r="N189" s="220"/>
      <c r="O189" s="220"/>
      <c r="P189" s="220"/>
      <c r="Q189" s="220"/>
      <c r="R189" s="220"/>
      <c r="S189" s="220"/>
      <c r="T189" s="220"/>
      <c r="U189" s="220"/>
      <c r="V189" s="220"/>
    </row>
    <row r="190" ht="12.75" customHeight="1">
      <c r="A190" s="220"/>
      <c r="B190" s="352"/>
      <c r="C190" s="352"/>
      <c r="D190" s="352"/>
      <c r="E190" s="220"/>
      <c r="F190" s="220"/>
      <c r="G190" s="220"/>
      <c r="H190" s="220"/>
      <c r="I190" s="220"/>
      <c r="J190" s="220"/>
      <c r="K190" s="220"/>
      <c r="L190" s="220"/>
      <c r="M190" s="220"/>
      <c r="N190" s="220"/>
      <c r="O190" s="220"/>
      <c r="P190" s="220"/>
      <c r="Q190" s="220"/>
      <c r="R190" s="220"/>
      <c r="S190" s="220"/>
      <c r="T190" s="220"/>
      <c r="U190" s="220"/>
      <c r="V190" s="220"/>
    </row>
    <row r="191" ht="12.75" customHeight="1">
      <c r="A191" s="220"/>
      <c r="B191" s="352"/>
      <c r="C191" s="352"/>
      <c r="D191" s="352"/>
      <c r="E191" s="220"/>
      <c r="F191" s="220"/>
      <c r="G191" s="220"/>
      <c r="H191" s="220"/>
      <c r="I191" s="220"/>
      <c r="J191" s="220"/>
      <c r="K191" s="220"/>
      <c r="L191" s="220"/>
      <c r="M191" s="220"/>
      <c r="N191" s="220"/>
      <c r="O191" s="220"/>
      <c r="P191" s="220"/>
      <c r="Q191" s="220"/>
      <c r="R191" s="220"/>
      <c r="S191" s="220"/>
      <c r="T191" s="220"/>
      <c r="U191" s="220"/>
      <c r="V191" s="220"/>
    </row>
    <row r="192" ht="12.75" customHeight="1">
      <c r="A192" s="220"/>
      <c r="B192" s="352"/>
      <c r="C192" s="352"/>
      <c r="D192" s="352"/>
      <c r="E192" s="220"/>
      <c r="F192" s="220"/>
      <c r="G192" s="220"/>
      <c r="H192" s="220"/>
      <c r="I192" s="220"/>
      <c r="J192" s="220"/>
      <c r="K192" s="220"/>
      <c r="L192" s="220"/>
      <c r="M192" s="220"/>
      <c r="N192" s="220"/>
      <c r="O192" s="220"/>
      <c r="P192" s="220"/>
      <c r="Q192" s="220"/>
      <c r="R192" s="220"/>
      <c r="S192" s="220"/>
      <c r="T192" s="220"/>
      <c r="U192" s="220"/>
      <c r="V192" s="220"/>
    </row>
    <row r="193" ht="12.75" customHeight="1">
      <c r="A193" s="220"/>
      <c r="B193" s="352"/>
      <c r="C193" s="352"/>
      <c r="D193" s="352"/>
      <c r="E193" s="220"/>
      <c r="F193" s="220"/>
      <c r="G193" s="220"/>
      <c r="H193" s="220"/>
      <c r="I193" s="220"/>
      <c r="J193" s="220"/>
      <c r="K193" s="220"/>
      <c r="L193" s="220"/>
      <c r="M193" s="220"/>
      <c r="N193" s="220"/>
      <c r="O193" s="220"/>
      <c r="P193" s="220"/>
      <c r="Q193" s="220"/>
      <c r="R193" s="220"/>
      <c r="S193" s="220"/>
      <c r="T193" s="220"/>
      <c r="U193" s="220"/>
      <c r="V193" s="220"/>
    </row>
    <row r="194" ht="12.75" customHeight="1">
      <c r="A194" s="220"/>
      <c r="B194" s="352"/>
      <c r="C194" s="352"/>
      <c r="D194" s="352"/>
      <c r="E194" s="220"/>
      <c r="F194" s="220"/>
      <c r="G194" s="220"/>
      <c r="H194" s="220"/>
      <c r="I194" s="220"/>
      <c r="J194" s="220"/>
      <c r="K194" s="220"/>
      <c r="L194" s="220"/>
      <c r="M194" s="220"/>
      <c r="N194" s="220"/>
      <c r="O194" s="220"/>
      <c r="P194" s="220"/>
      <c r="Q194" s="220"/>
      <c r="R194" s="220"/>
      <c r="S194" s="220"/>
      <c r="T194" s="220"/>
      <c r="U194" s="220"/>
      <c r="V194" s="220"/>
    </row>
    <row r="195" ht="12.75" customHeight="1">
      <c r="A195" s="220"/>
      <c r="B195" s="352"/>
      <c r="C195" s="352"/>
      <c r="D195" s="352"/>
      <c r="E195" s="220"/>
      <c r="F195" s="220"/>
      <c r="G195" s="220"/>
      <c r="H195" s="220"/>
      <c r="I195" s="220"/>
      <c r="J195" s="220"/>
      <c r="K195" s="220"/>
      <c r="L195" s="220"/>
      <c r="M195" s="220"/>
      <c r="N195" s="220"/>
      <c r="O195" s="220"/>
      <c r="P195" s="220"/>
      <c r="Q195" s="220"/>
      <c r="R195" s="220"/>
      <c r="S195" s="220"/>
      <c r="T195" s="220"/>
      <c r="U195" s="220"/>
      <c r="V195" s="220"/>
    </row>
    <row r="196" ht="12.75" customHeight="1">
      <c r="A196" s="220"/>
      <c r="B196" s="352"/>
      <c r="C196" s="352"/>
      <c r="D196" s="352"/>
      <c r="E196" s="220"/>
      <c r="F196" s="220"/>
      <c r="G196" s="220"/>
      <c r="H196" s="220"/>
      <c r="I196" s="220"/>
      <c r="J196" s="220"/>
      <c r="K196" s="220"/>
      <c r="L196" s="220"/>
      <c r="M196" s="220"/>
      <c r="N196" s="220"/>
      <c r="O196" s="220"/>
      <c r="P196" s="220"/>
      <c r="Q196" s="220"/>
      <c r="R196" s="220"/>
      <c r="S196" s="220"/>
      <c r="T196" s="220"/>
      <c r="U196" s="220"/>
      <c r="V196" s="220"/>
    </row>
    <row r="197" ht="12.75" customHeight="1">
      <c r="A197" s="220"/>
      <c r="B197" s="352"/>
      <c r="C197" s="352"/>
      <c r="D197" s="352"/>
      <c r="E197" s="220"/>
      <c r="F197" s="220"/>
      <c r="G197" s="220"/>
      <c r="H197" s="220"/>
      <c r="I197" s="220"/>
      <c r="J197" s="220"/>
      <c r="K197" s="220"/>
      <c r="L197" s="220"/>
      <c r="M197" s="220"/>
      <c r="N197" s="220"/>
      <c r="O197" s="220"/>
      <c r="P197" s="220"/>
      <c r="Q197" s="220"/>
      <c r="R197" s="220"/>
      <c r="S197" s="220"/>
      <c r="T197" s="220"/>
      <c r="U197" s="220"/>
      <c r="V197" s="220"/>
    </row>
    <row r="198" ht="12.75" customHeight="1">
      <c r="A198" s="220"/>
      <c r="B198" s="352"/>
      <c r="C198" s="352"/>
      <c r="D198" s="352"/>
      <c r="E198" s="220"/>
      <c r="F198" s="220"/>
      <c r="G198" s="220"/>
      <c r="H198" s="220"/>
      <c r="I198" s="220"/>
      <c r="J198" s="220"/>
      <c r="K198" s="220"/>
      <c r="L198" s="220"/>
      <c r="M198" s="220"/>
      <c r="N198" s="220"/>
      <c r="O198" s="220"/>
      <c r="P198" s="220"/>
      <c r="Q198" s="220"/>
      <c r="R198" s="220"/>
      <c r="S198" s="220"/>
      <c r="T198" s="220"/>
      <c r="U198" s="220"/>
      <c r="V198" s="220"/>
    </row>
    <row r="199" ht="12.75" customHeight="1">
      <c r="A199" s="220"/>
      <c r="B199" s="352"/>
      <c r="C199" s="352"/>
      <c r="D199" s="352"/>
      <c r="E199" s="220"/>
      <c r="F199" s="220"/>
      <c r="G199" s="220"/>
      <c r="H199" s="220"/>
      <c r="I199" s="220"/>
      <c r="J199" s="220"/>
      <c r="K199" s="220"/>
      <c r="L199" s="220"/>
      <c r="M199" s="220"/>
      <c r="N199" s="220"/>
      <c r="O199" s="220"/>
      <c r="P199" s="220"/>
      <c r="Q199" s="220"/>
      <c r="R199" s="220"/>
      <c r="S199" s="220"/>
      <c r="T199" s="220"/>
      <c r="U199" s="220"/>
      <c r="V199" s="220"/>
    </row>
    <row r="200" ht="12.75" customHeight="1">
      <c r="A200" s="220"/>
      <c r="B200" s="352"/>
      <c r="C200" s="352"/>
      <c r="D200" s="352"/>
      <c r="E200" s="220"/>
      <c r="F200" s="220"/>
      <c r="G200" s="220"/>
      <c r="H200" s="220"/>
      <c r="I200" s="220"/>
      <c r="J200" s="220"/>
      <c r="K200" s="220"/>
      <c r="L200" s="220"/>
      <c r="M200" s="220"/>
      <c r="N200" s="220"/>
      <c r="O200" s="220"/>
      <c r="P200" s="220"/>
      <c r="Q200" s="220"/>
      <c r="R200" s="220"/>
      <c r="S200" s="220"/>
      <c r="T200" s="220"/>
      <c r="U200" s="220"/>
      <c r="V200" s="220"/>
    </row>
    <row r="201" ht="12.75" customHeight="1">
      <c r="A201" s="220"/>
      <c r="B201" s="352"/>
      <c r="C201" s="352"/>
      <c r="D201" s="352"/>
      <c r="E201" s="220"/>
      <c r="F201" s="220"/>
      <c r="G201" s="220"/>
      <c r="H201" s="220"/>
      <c r="I201" s="220"/>
      <c r="J201" s="220"/>
      <c r="K201" s="220"/>
      <c r="L201" s="220"/>
      <c r="M201" s="220"/>
      <c r="N201" s="220"/>
      <c r="O201" s="220"/>
      <c r="P201" s="220"/>
      <c r="Q201" s="220"/>
      <c r="R201" s="220"/>
      <c r="S201" s="220"/>
      <c r="T201" s="220"/>
      <c r="U201" s="220"/>
      <c r="V201" s="220"/>
    </row>
    <row r="202" ht="12.75" customHeight="1">
      <c r="A202" s="220"/>
      <c r="B202" s="352"/>
      <c r="C202" s="352"/>
      <c r="D202" s="352"/>
      <c r="E202" s="220"/>
      <c r="F202" s="220"/>
      <c r="G202" s="220"/>
      <c r="H202" s="220"/>
      <c r="I202" s="220"/>
      <c r="J202" s="220"/>
      <c r="K202" s="220"/>
      <c r="L202" s="220"/>
      <c r="M202" s="220"/>
      <c r="N202" s="220"/>
      <c r="O202" s="220"/>
      <c r="P202" s="220"/>
      <c r="Q202" s="220"/>
      <c r="R202" s="220"/>
      <c r="S202" s="220"/>
      <c r="T202" s="220"/>
      <c r="U202" s="220"/>
      <c r="V202" s="220"/>
    </row>
    <row r="203" ht="12.75" customHeight="1">
      <c r="A203" s="220"/>
      <c r="B203" s="352"/>
      <c r="C203" s="352"/>
      <c r="D203" s="352"/>
      <c r="E203" s="220"/>
      <c r="F203" s="220"/>
      <c r="G203" s="220"/>
      <c r="H203" s="220"/>
      <c r="I203" s="220"/>
      <c r="J203" s="220"/>
      <c r="K203" s="220"/>
      <c r="L203" s="220"/>
      <c r="M203" s="220"/>
      <c r="N203" s="220"/>
      <c r="O203" s="220"/>
      <c r="P203" s="220"/>
      <c r="Q203" s="220"/>
      <c r="R203" s="220"/>
      <c r="S203" s="220"/>
      <c r="T203" s="220"/>
      <c r="U203" s="220"/>
      <c r="V203" s="220"/>
    </row>
    <row r="204" ht="12.75" customHeight="1">
      <c r="A204" s="220"/>
      <c r="B204" s="352"/>
      <c r="C204" s="352"/>
      <c r="D204" s="352"/>
      <c r="E204" s="220"/>
      <c r="F204" s="220"/>
      <c r="G204" s="220"/>
      <c r="H204" s="220"/>
      <c r="I204" s="220"/>
      <c r="J204" s="220"/>
      <c r="K204" s="220"/>
      <c r="L204" s="220"/>
      <c r="M204" s="220"/>
      <c r="N204" s="220"/>
      <c r="O204" s="220"/>
      <c r="P204" s="220"/>
      <c r="Q204" s="220"/>
      <c r="R204" s="220"/>
      <c r="S204" s="220"/>
      <c r="T204" s="220"/>
      <c r="U204" s="220"/>
      <c r="V204" s="220"/>
    </row>
    <row r="205" ht="12.75" customHeight="1">
      <c r="A205" s="220"/>
      <c r="B205" s="352"/>
      <c r="C205" s="352"/>
      <c r="D205" s="352"/>
      <c r="E205" s="220"/>
      <c r="F205" s="220"/>
      <c r="G205" s="220"/>
      <c r="H205" s="220"/>
      <c r="I205" s="220"/>
      <c r="J205" s="220"/>
      <c r="K205" s="220"/>
      <c r="L205" s="220"/>
      <c r="M205" s="220"/>
      <c r="N205" s="220"/>
      <c r="O205" s="220"/>
      <c r="P205" s="220"/>
      <c r="Q205" s="220"/>
      <c r="R205" s="220"/>
      <c r="S205" s="220"/>
      <c r="T205" s="220"/>
      <c r="U205" s="220"/>
      <c r="V205" s="220"/>
    </row>
    <row r="206" ht="12.75" customHeight="1">
      <c r="A206" s="220"/>
      <c r="B206" s="352"/>
      <c r="C206" s="352"/>
      <c r="D206" s="352"/>
      <c r="E206" s="220"/>
      <c r="F206" s="220"/>
      <c r="G206" s="220"/>
      <c r="H206" s="220"/>
      <c r="I206" s="220"/>
      <c r="J206" s="220"/>
      <c r="K206" s="220"/>
      <c r="L206" s="220"/>
      <c r="M206" s="220"/>
      <c r="N206" s="220"/>
      <c r="O206" s="220"/>
      <c r="P206" s="220"/>
      <c r="Q206" s="220"/>
      <c r="R206" s="220"/>
      <c r="S206" s="220"/>
      <c r="T206" s="220"/>
      <c r="U206" s="220"/>
      <c r="V206" s="220"/>
    </row>
    <row r="207" ht="12.75" customHeight="1">
      <c r="A207" s="220"/>
      <c r="B207" s="352"/>
      <c r="C207" s="352"/>
      <c r="D207" s="352"/>
      <c r="E207" s="220"/>
      <c r="F207" s="220"/>
      <c r="G207" s="220"/>
      <c r="H207" s="220"/>
      <c r="I207" s="220"/>
      <c r="J207" s="220"/>
      <c r="K207" s="220"/>
      <c r="L207" s="220"/>
      <c r="M207" s="220"/>
      <c r="N207" s="220"/>
      <c r="O207" s="220"/>
      <c r="P207" s="220"/>
      <c r="Q207" s="220"/>
      <c r="R207" s="220"/>
      <c r="S207" s="220"/>
      <c r="T207" s="220"/>
      <c r="U207" s="220"/>
      <c r="V207" s="220"/>
    </row>
    <row r="208" ht="12.75" customHeight="1">
      <c r="A208" s="220"/>
      <c r="B208" s="352"/>
      <c r="C208" s="352"/>
      <c r="D208" s="352"/>
      <c r="E208" s="220"/>
      <c r="F208" s="220"/>
      <c r="G208" s="220"/>
      <c r="H208" s="220"/>
      <c r="I208" s="220"/>
      <c r="J208" s="220"/>
      <c r="K208" s="220"/>
      <c r="L208" s="220"/>
      <c r="M208" s="220"/>
      <c r="N208" s="220"/>
      <c r="O208" s="220"/>
      <c r="P208" s="220"/>
      <c r="Q208" s="220"/>
      <c r="R208" s="220"/>
      <c r="S208" s="220"/>
      <c r="T208" s="220"/>
      <c r="U208" s="220"/>
      <c r="V208" s="220"/>
    </row>
    <row r="209" ht="12.75" customHeight="1">
      <c r="A209" s="220"/>
      <c r="B209" s="352"/>
      <c r="C209" s="352"/>
      <c r="D209" s="352"/>
      <c r="E209" s="220"/>
      <c r="F209" s="220"/>
      <c r="G209" s="220"/>
      <c r="H209" s="220"/>
      <c r="I209" s="220"/>
      <c r="J209" s="220"/>
      <c r="K209" s="220"/>
      <c r="L209" s="220"/>
      <c r="M209" s="220"/>
      <c r="N209" s="220"/>
      <c r="O209" s="220"/>
      <c r="P209" s="220"/>
      <c r="Q209" s="220"/>
      <c r="R209" s="220"/>
      <c r="S209" s="220"/>
      <c r="T209" s="220"/>
      <c r="U209" s="220"/>
      <c r="V209" s="220"/>
    </row>
    <row r="210" ht="12.75" customHeight="1">
      <c r="A210" s="220"/>
      <c r="B210" s="352"/>
      <c r="C210" s="352"/>
      <c r="D210" s="352"/>
      <c r="E210" s="220"/>
      <c r="F210" s="220"/>
      <c r="G210" s="220"/>
      <c r="H210" s="220"/>
      <c r="I210" s="220"/>
      <c r="J210" s="220"/>
      <c r="K210" s="220"/>
      <c r="L210" s="220"/>
      <c r="M210" s="220"/>
      <c r="N210" s="220"/>
      <c r="O210" s="220"/>
      <c r="P210" s="220"/>
      <c r="Q210" s="220"/>
      <c r="R210" s="220"/>
      <c r="S210" s="220"/>
      <c r="T210" s="220"/>
      <c r="U210" s="220"/>
      <c r="V210" s="220"/>
    </row>
    <row r="211" ht="12.75" customHeight="1">
      <c r="A211" s="220"/>
      <c r="B211" s="352"/>
      <c r="C211" s="352"/>
      <c r="D211" s="352"/>
      <c r="E211" s="220"/>
      <c r="F211" s="220"/>
      <c r="G211" s="220"/>
      <c r="H211" s="220"/>
      <c r="I211" s="220"/>
      <c r="J211" s="220"/>
      <c r="K211" s="220"/>
      <c r="L211" s="220"/>
      <c r="M211" s="220"/>
      <c r="N211" s="220"/>
      <c r="O211" s="220"/>
      <c r="P211" s="220"/>
      <c r="Q211" s="220"/>
      <c r="R211" s="220"/>
      <c r="S211" s="220"/>
      <c r="T211" s="220"/>
      <c r="U211" s="220"/>
      <c r="V211" s="220"/>
    </row>
    <row r="212" ht="12.75" customHeight="1">
      <c r="A212" s="220"/>
      <c r="B212" s="352"/>
      <c r="C212" s="352"/>
      <c r="D212" s="352"/>
      <c r="E212" s="220"/>
      <c r="F212" s="220"/>
      <c r="G212" s="220"/>
      <c r="H212" s="220"/>
      <c r="I212" s="220"/>
      <c r="J212" s="220"/>
      <c r="K212" s="220"/>
      <c r="L212" s="220"/>
      <c r="M212" s="220"/>
      <c r="N212" s="220"/>
      <c r="O212" s="220"/>
      <c r="P212" s="220"/>
      <c r="Q212" s="220"/>
      <c r="R212" s="220"/>
      <c r="S212" s="220"/>
      <c r="T212" s="220"/>
      <c r="U212" s="220"/>
      <c r="V212" s="220"/>
    </row>
    <row r="213" ht="12.75" customHeight="1">
      <c r="A213" s="220"/>
      <c r="B213" s="352"/>
      <c r="C213" s="352"/>
      <c r="D213" s="352"/>
      <c r="E213" s="220"/>
      <c r="F213" s="220"/>
      <c r="G213" s="220"/>
      <c r="H213" s="220"/>
      <c r="I213" s="220"/>
      <c r="J213" s="220"/>
      <c r="K213" s="220"/>
      <c r="L213" s="220"/>
      <c r="M213" s="220"/>
      <c r="N213" s="220"/>
      <c r="O213" s="220"/>
      <c r="P213" s="220"/>
      <c r="Q213" s="220"/>
      <c r="R213" s="220"/>
      <c r="S213" s="220"/>
      <c r="T213" s="220"/>
      <c r="U213" s="220"/>
      <c r="V213" s="220"/>
    </row>
    <row r="214" ht="12.75" customHeight="1">
      <c r="A214" s="220"/>
      <c r="B214" s="352"/>
      <c r="C214" s="352"/>
      <c r="D214" s="352"/>
      <c r="E214" s="220"/>
      <c r="F214" s="220"/>
      <c r="G214" s="220"/>
      <c r="H214" s="220"/>
      <c r="I214" s="220"/>
      <c r="J214" s="220"/>
      <c r="K214" s="220"/>
      <c r="L214" s="220"/>
      <c r="M214" s="220"/>
      <c r="N214" s="220"/>
      <c r="O214" s="220"/>
      <c r="P214" s="220"/>
      <c r="Q214" s="220"/>
      <c r="R214" s="220"/>
      <c r="S214" s="220"/>
      <c r="T214" s="220"/>
      <c r="U214" s="220"/>
      <c r="V214" s="220"/>
    </row>
    <row r="215" ht="12.75" customHeight="1">
      <c r="A215" s="220"/>
      <c r="B215" s="352"/>
      <c r="C215" s="352"/>
      <c r="D215" s="352"/>
      <c r="E215" s="220"/>
      <c r="F215" s="220"/>
      <c r="G215" s="220"/>
      <c r="H215" s="220"/>
      <c r="I215" s="220"/>
      <c r="J215" s="220"/>
      <c r="K215" s="220"/>
      <c r="L215" s="220"/>
      <c r="M215" s="220"/>
      <c r="N215" s="220"/>
      <c r="O215" s="220"/>
      <c r="P215" s="220"/>
      <c r="Q215" s="220"/>
      <c r="R215" s="220"/>
      <c r="S215" s="220"/>
      <c r="T215" s="220"/>
      <c r="U215" s="220"/>
      <c r="V215" s="220"/>
    </row>
    <row r="216" ht="12.75" customHeight="1">
      <c r="A216" s="220"/>
      <c r="B216" s="352"/>
      <c r="C216" s="352"/>
      <c r="D216" s="352"/>
      <c r="E216" s="220"/>
      <c r="F216" s="220"/>
      <c r="G216" s="220"/>
      <c r="H216" s="220"/>
      <c r="I216" s="220"/>
      <c r="J216" s="220"/>
      <c r="K216" s="220"/>
      <c r="L216" s="220"/>
      <c r="M216" s="220"/>
      <c r="N216" s="220"/>
      <c r="O216" s="220"/>
      <c r="P216" s="220"/>
      <c r="Q216" s="220"/>
      <c r="R216" s="220"/>
      <c r="S216" s="220"/>
      <c r="T216" s="220"/>
      <c r="U216" s="220"/>
      <c r="V216" s="220"/>
    </row>
    <row r="217" ht="12.75" customHeight="1">
      <c r="A217" s="220"/>
      <c r="B217" s="352"/>
      <c r="C217" s="352"/>
      <c r="D217" s="352"/>
      <c r="E217" s="220"/>
      <c r="F217" s="220"/>
      <c r="G217" s="220"/>
      <c r="H217" s="220"/>
      <c r="I217" s="220"/>
      <c r="J217" s="220"/>
      <c r="K217" s="220"/>
      <c r="L217" s="220"/>
      <c r="M217" s="220"/>
      <c r="N217" s="220"/>
      <c r="O217" s="220"/>
      <c r="P217" s="220"/>
      <c r="Q217" s="220"/>
      <c r="R217" s="220"/>
      <c r="S217" s="220"/>
      <c r="T217" s="220"/>
      <c r="U217" s="220"/>
      <c r="V217" s="220"/>
    </row>
    <row r="218" ht="12.75" customHeight="1">
      <c r="A218" s="220"/>
      <c r="B218" s="352"/>
      <c r="C218" s="352"/>
      <c r="D218" s="352"/>
      <c r="E218" s="220"/>
      <c r="F218" s="220"/>
      <c r="G218" s="220"/>
      <c r="H218" s="220"/>
      <c r="I218" s="220"/>
      <c r="J218" s="220"/>
      <c r="K218" s="220"/>
      <c r="L218" s="220"/>
      <c r="M218" s="220"/>
      <c r="N218" s="220"/>
      <c r="O218" s="220"/>
      <c r="P218" s="220"/>
      <c r="Q218" s="220"/>
      <c r="R218" s="220"/>
      <c r="S218" s="220"/>
      <c r="T218" s="220"/>
      <c r="U218" s="220"/>
      <c r="V218" s="220"/>
    </row>
    <row r="219" ht="12.75" customHeight="1">
      <c r="A219" s="220"/>
      <c r="B219" s="352"/>
      <c r="C219" s="352"/>
      <c r="D219" s="352"/>
      <c r="E219" s="220"/>
      <c r="F219" s="220"/>
      <c r="G219" s="220"/>
      <c r="H219" s="220"/>
      <c r="I219" s="220"/>
      <c r="J219" s="220"/>
      <c r="K219" s="220"/>
      <c r="L219" s="220"/>
      <c r="M219" s="220"/>
      <c r="N219" s="220"/>
      <c r="O219" s="220"/>
      <c r="P219" s="220"/>
      <c r="Q219" s="220"/>
      <c r="R219" s="220"/>
      <c r="S219" s="220"/>
      <c r="T219" s="220"/>
      <c r="U219" s="220"/>
      <c r="V219" s="220"/>
    </row>
    <row r="220" ht="12.75" customHeight="1">
      <c r="A220" s="220"/>
      <c r="B220" s="352"/>
      <c r="C220" s="352"/>
      <c r="D220" s="352"/>
      <c r="E220" s="220"/>
      <c r="F220" s="220"/>
      <c r="G220" s="220"/>
      <c r="H220" s="220"/>
      <c r="I220" s="220"/>
      <c r="J220" s="220"/>
      <c r="K220" s="220"/>
      <c r="L220" s="220"/>
      <c r="M220" s="220"/>
      <c r="N220" s="220"/>
      <c r="O220" s="220"/>
      <c r="P220" s="220"/>
      <c r="Q220" s="220"/>
      <c r="R220" s="220"/>
      <c r="S220" s="220"/>
      <c r="T220" s="220"/>
      <c r="U220" s="220"/>
      <c r="V220" s="220"/>
    </row>
    <row r="221" ht="12.75" customHeight="1">
      <c r="A221" s="220"/>
      <c r="B221" s="352"/>
      <c r="C221" s="352"/>
      <c r="D221" s="352"/>
      <c r="E221" s="220"/>
      <c r="F221" s="220"/>
      <c r="G221" s="220"/>
      <c r="H221" s="220"/>
      <c r="I221" s="220"/>
      <c r="J221" s="220"/>
      <c r="K221" s="220"/>
      <c r="L221" s="220"/>
      <c r="M221" s="220"/>
      <c r="N221" s="220"/>
      <c r="O221" s="220"/>
      <c r="P221" s="220"/>
      <c r="Q221" s="220"/>
      <c r="R221" s="220"/>
      <c r="S221" s="220"/>
      <c r="T221" s="220"/>
      <c r="U221" s="220"/>
      <c r="V221" s="220"/>
    </row>
    <row r="222" ht="12.75" customHeight="1">
      <c r="A222" s="220"/>
      <c r="B222" s="352"/>
      <c r="C222" s="352"/>
      <c r="D222" s="352"/>
      <c r="E222" s="220"/>
      <c r="F222" s="220"/>
      <c r="G222" s="220"/>
      <c r="H222" s="220"/>
      <c r="I222" s="220"/>
      <c r="J222" s="220"/>
      <c r="K222" s="220"/>
      <c r="L222" s="220"/>
      <c r="M222" s="220"/>
      <c r="N222" s="220"/>
      <c r="O222" s="220"/>
      <c r="P222" s="220"/>
      <c r="Q222" s="220"/>
      <c r="R222" s="220"/>
      <c r="S222" s="220"/>
      <c r="T222" s="220"/>
      <c r="U222" s="220"/>
      <c r="V222" s="220"/>
    </row>
    <row r="223" ht="12.75" customHeight="1">
      <c r="A223" s="220"/>
      <c r="B223" s="352"/>
      <c r="C223" s="352"/>
      <c r="D223" s="352"/>
      <c r="E223" s="220"/>
      <c r="F223" s="220"/>
      <c r="G223" s="220"/>
      <c r="H223" s="220"/>
      <c r="I223" s="220"/>
      <c r="J223" s="220"/>
      <c r="K223" s="220"/>
      <c r="L223" s="220"/>
      <c r="M223" s="220"/>
      <c r="N223" s="220"/>
      <c r="O223" s="220"/>
      <c r="P223" s="220"/>
      <c r="Q223" s="220"/>
      <c r="R223" s="220"/>
      <c r="S223" s="220"/>
      <c r="T223" s="220"/>
      <c r="U223" s="220"/>
      <c r="V223" s="220"/>
    </row>
    <row r="224" ht="12.75" customHeight="1">
      <c r="A224" s="220"/>
      <c r="B224" s="352"/>
      <c r="C224" s="352"/>
      <c r="D224" s="352"/>
      <c r="E224" s="220"/>
      <c r="F224" s="220"/>
      <c r="G224" s="220"/>
      <c r="H224" s="220"/>
      <c r="I224" s="220"/>
      <c r="J224" s="220"/>
      <c r="K224" s="220"/>
      <c r="L224" s="220"/>
      <c r="M224" s="220"/>
      <c r="N224" s="220"/>
      <c r="O224" s="220"/>
      <c r="P224" s="220"/>
      <c r="Q224" s="220"/>
      <c r="R224" s="220"/>
      <c r="S224" s="220"/>
      <c r="T224" s="220"/>
      <c r="U224" s="220"/>
      <c r="V224" s="220"/>
    </row>
    <row r="225" ht="12.75" customHeight="1">
      <c r="A225" s="220"/>
      <c r="B225" s="352"/>
      <c r="C225" s="352"/>
      <c r="D225" s="352"/>
      <c r="E225" s="220"/>
      <c r="F225" s="220"/>
      <c r="G225" s="220"/>
      <c r="H225" s="220"/>
      <c r="I225" s="220"/>
      <c r="J225" s="220"/>
      <c r="K225" s="220"/>
      <c r="L225" s="220"/>
      <c r="M225" s="220"/>
      <c r="N225" s="220"/>
      <c r="O225" s="220"/>
      <c r="P225" s="220"/>
      <c r="Q225" s="220"/>
      <c r="R225" s="220"/>
      <c r="S225" s="220"/>
      <c r="T225" s="220"/>
      <c r="U225" s="220"/>
      <c r="V225" s="220"/>
    </row>
    <row r="226" ht="12.75" customHeight="1">
      <c r="A226" s="220"/>
      <c r="B226" s="352"/>
      <c r="C226" s="352"/>
      <c r="D226" s="352"/>
      <c r="E226" s="220"/>
      <c r="F226" s="220"/>
      <c r="G226" s="220"/>
      <c r="H226" s="220"/>
      <c r="I226" s="220"/>
      <c r="J226" s="220"/>
      <c r="K226" s="220"/>
      <c r="L226" s="220"/>
      <c r="M226" s="220"/>
      <c r="N226" s="220"/>
      <c r="O226" s="220"/>
      <c r="P226" s="220"/>
      <c r="Q226" s="220"/>
      <c r="R226" s="220"/>
      <c r="S226" s="220"/>
      <c r="T226" s="220"/>
      <c r="U226" s="220"/>
      <c r="V226" s="220"/>
    </row>
    <row r="227" ht="12.75" customHeight="1">
      <c r="A227" s="220"/>
      <c r="B227" s="352"/>
      <c r="C227" s="352"/>
      <c r="D227" s="352"/>
      <c r="E227" s="220"/>
      <c r="F227" s="220"/>
      <c r="G227" s="220"/>
      <c r="H227" s="220"/>
      <c r="I227" s="220"/>
      <c r="J227" s="220"/>
      <c r="K227" s="220"/>
      <c r="L227" s="220"/>
      <c r="M227" s="220"/>
      <c r="N227" s="220"/>
      <c r="O227" s="220"/>
      <c r="P227" s="220"/>
      <c r="Q227" s="220"/>
      <c r="R227" s="220"/>
      <c r="S227" s="220"/>
      <c r="T227" s="220"/>
      <c r="U227" s="220"/>
      <c r="V227" s="220"/>
    </row>
    <row r="228" ht="12.75" customHeight="1">
      <c r="A228" s="220"/>
      <c r="B228" s="352"/>
      <c r="C228" s="352"/>
      <c r="D228" s="352"/>
      <c r="E228" s="220"/>
      <c r="F228" s="220"/>
      <c r="G228" s="220"/>
      <c r="H228" s="220"/>
      <c r="I228" s="220"/>
      <c r="J228" s="220"/>
      <c r="K228" s="220"/>
      <c r="L228" s="220"/>
      <c r="M228" s="220"/>
      <c r="N228" s="220"/>
      <c r="O228" s="220"/>
      <c r="P228" s="220"/>
      <c r="Q228" s="220"/>
      <c r="R228" s="220"/>
      <c r="S228" s="220"/>
      <c r="T228" s="220"/>
      <c r="U228" s="220"/>
      <c r="V228" s="220"/>
    </row>
    <row r="229" ht="12.75" customHeight="1">
      <c r="A229" s="220"/>
      <c r="B229" s="352"/>
      <c r="C229" s="352"/>
      <c r="D229" s="352"/>
      <c r="E229" s="220"/>
      <c r="F229" s="220"/>
      <c r="G229" s="220"/>
      <c r="H229" s="220"/>
      <c r="I229" s="220"/>
      <c r="J229" s="220"/>
      <c r="K229" s="220"/>
      <c r="L229" s="220"/>
      <c r="M229" s="220"/>
      <c r="N229" s="220"/>
      <c r="O229" s="220"/>
      <c r="P229" s="220"/>
      <c r="Q229" s="220"/>
      <c r="R229" s="220"/>
      <c r="S229" s="220"/>
      <c r="T229" s="220"/>
      <c r="U229" s="220"/>
      <c r="V229" s="220"/>
    </row>
    <row r="230" ht="12.75" customHeight="1">
      <c r="A230" s="220"/>
      <c r="B230" s="352"/>
      <c r="C230" s="352"/>
      <c r="D230" s="352"/>
      <c r="E230" s="220"/>
      <c r="F230" s="220"/>
      <c r="G230" s="220"/>
      <c r="H230" s="220"/>
      <c r="I230" s="220"/>
      <c r="J230" s="220"/>
      <c r="K230" s="220"/>
      <c r="L230" s="220"/>
      <c r="M230" s="220"/>
      <c r="N230" s="220"/>
      <c r="O230" s="220"/>
      <c r="P230" s="220"/>
      <c r="Q230" s="220"/>
      <c r="R230" s="220"/>
      <c r="S230" s="220"/>
      <c r="T230" s="220"/>
      <c r="U230" s="220"/>
      <c r="V230" s="220"/>
    </row>
    <row r="231" ht="12.75" customHeight="1">
      <c r="A231" s="220"/>
      <c r="B231" s="352"/>
      <c r="C231" s="352"/>
      <c r="D231" s="352"/>
      <c r="E231" s="220"/>
      <c r="F231" s="220"/>
      <c r="G231" s="220"/>
      <c r="H231" s="220"/>
      <c r="I231" s="220"/>
      <c r="J231" s="220"/>
      <c r="K231" s="220"/>
      <c r="L231" s="220"/>
      <c r="M231" s="220"/>
      <c r="N231" s="220"/>
      <c r="O231" s="220"/>
      <c r="P231" s="220"/>
      <c r="Q231" s="220"/>
      <c r="R231" s="220"/>
      <c r="S231" s="220"/>
      <c r="T231" s="220"/>
      <c r="U231" s="220"/>
      <c r="V231" s="220"/>
    </row>
    <row r="232" ht="12.75" customHeight="1">
      <c r="A232" s="220"/>
      <c r="B232" s="352"/>
      <c r="C232" s="352"/>
      <c r="D232" s="352"/>
      <c r="E232" s="220"/>
      <c r="F232" s="220"/>
      <c r="G232" s="220"/>
      <c r="H232" s="220"/>
      <c r="I232" s="220"/>
      <c r="J232" s="220"/>
      <c r="K232" s="220"/>
      <c r="L232" s="220"/>
      <c r="M232" s="220"/>
      <c r="N232" s="220"/>
      <c r="O232" s="220"/>
      <c r="P232" s="220"/>
      <c r="Q232" s="220"/>
      <c r="R232" s="220"/>
      <c r="S232" s="220"/>
      <c r="T232" s="220"/>
      <c r="U232" s="220"/>
      <c r="V232" s="220"/>
    </row>
    <row r="233" ht="12.75" customHeight="1">
      <c r="A233" s="220"/>
      <c r="B233" s="352"/>
      <c r="C233" s="352"/>
      <c r="D233" s="352"/>
      <c r="E233" s="220"/>
      <c r="F233" s="220"/>
      <c r="G233" s="220"/>
      <c r="H233" s="220"/>
      <c r="I233" s="220"/>
      <c r="J233" s="220"/>
      <c r="K233" s="220"/>
      <c r="L233" s="220"/>
      <c r="M233" s="220"/>
      <c r="N233" s="220"/>
      <c r="O233" s="220"/>
      <c r="P233" s="220"/>
      <c r="Q233" s="220"/>
      <c r="R233" s="220"/>
      <c r="S233" s="220"/>
      <c r="T233" s="220"/>
      <c r="U233" s="220"/>
      <c r="V233" s="220"/>
    </row>
    <row r="234" ht="12.75" customHeight="1">
      <c r="A234" s="220"/>
      <c r="B234" s="352"/>
      <c r="C234" s="352"/>
      <c r="D234" s="352"/>
      <c r="E234" s="220"/>
      <c r="F234" s="220"/>
      <c r="G234" s="220"/>
      <c r="H234" s="220"/>
      <c r="I234" s="220"/>
      <c r="J234" s="220"/>
      <c r="K234" s="220"/>
      <c r="L234" s="220"/>
      <c r="M234" s="220"/>
      <c r="N234" s="220"/>
      <c r="O234" s="220"/>
      <c r="P234" s="220"/>
      <c r="Q234" s="220"/>
      <c r="R234" s="220"/>
      <c r="S234" s="220"/>
      <c r="T234" s="220"/>
      <c r="U234" s="220"/>
      <c r="V234" s="220"/>
    </row>
    <row r="235" ht="12.75" customHeight="1">
      <c r="A235" s="220"/>
      <c r="B235" s="352"/>
      <c r="C235" s="352"/>
      <c r="D235" s="352"/>
      <c r="E235" s="220"/>
      <c r="F235" s="220"/>
      <c r="G235" s="220"/>
      <c r="H235" s="220"/>
      <c r="I235" s="220"/>
      <c r="J235" s="220"/>
      <c r="K235" s="220"/>
      <c r="L235" s="220"/>
      <c r="M235" s="220"/>
      <c r="N235" s="220"/>
      <c r="O235" s="220"/>
      <c r="P235" s="220"/>
      <c r="Q235" s="220"/>
      <c r="R235" s="220"/>
      <c r="S235" s="220"/>
      <c r="T235" s="220"/>
      <c r="U235" s="220"/>
      <c r="V235" s="220"/>
    </row>
    <row r="236" ht="12.75" customHeight="1">
      <c r="A236" s="220"/>
      <c r="B236" s="352"/>
      <c r="C236" s="352"/>
      <c r="D236" s="352"/>
      <c r="E236" s="220"/>
      <c r="F236" s="220"/>
      <c r="G236" s="220"/>
      <c r="H236" s="220"/>
      <c r="I236" s="220"/>
      <c r="J236" s="220"/>
      <c r="K236" s="220"/>
      <c r="L236" s="220"/>
      <c r="M236" s="220"/>
      <c r="N236" s="220"/>
      <c r="O236" s="220"/>
      <c r="P236" s="220"/>
      <c r="Q236" s="220"/>
      <c r="R236" s="220"/>
      <c r="S236" s="220"/>
      <c r="T236" s="220"/>
      <c r="U236" s="220"/>
      <c r="V236" s="220"/>
    </row>
    <row r="237" ht="12.75" customHeight="1">
      <c r="A237" s="220"/>
      <c r="B237" s="352"/>
      <c r="C237" s="352"/>
      <c r="D237" s="352"/>
      <c r="E237" s="220"/>
      <c r="F237" s="220"/>
      <c r="G237" s="220"/>
      <c r="H237" s="220"/>
      <c r="I237" s="220"/>
      <c r="J237" s="220"/>
      <c r="K237" s="220"/>
      <c r="L237" s="220"/>
      <c r="M237" s="220"/>
      <c r="N237" s="220"/>
      <c r="O237" s="220"/>
      <c r="P237" s="220"/>
      <c r="Q237" s="220"/>
      <c r="R237" s="220"/>
      <c r="S237" s="220"/>
      <c r="T237" s="220"/>
      <c r="U237" s="220"/>
      <c r="V237" s="220"/>
    </row>
    <row r="238" ht="12.75" customHeight="1">
      <c r="A238" s="220"/>
      <c r="B238" s="352"/>
      <c r="C238" s="352"/>
      <c r="D238" s="352"/>
      <c r="E238" s="220"/>
      <c r="F238" s="220"/>
      <c r="G238" s="220"/>
      <c r="H238" s="220"/>
      <c r="I238" s="220"/>
      <c r="J238" s="220"/>
      <c r="K238" s="220"/>
      <c r="L238" s="220"/>
      <c r="M238" s="220"/>
      <c r="N238" s="220"/>
      <c r="O238" s="220"/>
      <c r="P238" s="220"/>
      <c r="Q238" s="220"/>
      <c r="R238" s="220"/>
      <c r="S238" s="220"/>
      <c r="T238" s="220"/>
      <c r="U238" s="220"/>
      <c r="V238" s="220"/>
    </row>
    <row r="239" ht="12.75" customHeight="1">
      <c r="A239" s="220"/>
      <c r="B239" s="352"/>
      <c r="C239" s="352"/>
      <c r="D239" s="352"/>
      <c r="E239" s="220"/>
      <c r="F239" s="220"/>
      <c r="G239" s="220"/>
      <c r="H239" s="220"/>
      <c r="I239" s="220"/>
      <c r="J239" s="220"/>
      <c r="K239" s="220"/>
      <c r="L239" s="220"/>
      <c r="M239" s="220"/>
      <c r="N239" s="220"/>
      <c r="O239" s="220"/>
      <c r="P239" s="220"/>
      <c r="Q239" s="220"/>
      <c r="R239" s="220"/>
      <c r="S239" s="220"/>
      <c r="T239" s="220"/>
      <c r="U239" s="220"/>
      <c r="V239" s="220"/>
    </row>
    <row r="240" ht="12.75" customHeight="1">
      <c r="A240" s="220"/>
      <c r="B240" s="352"/>
      <c r="C240" s="352"/>
      <c r="D240" s="352"/>
      <c r="E240" s="220"/>
      <c r="F240" s="220"/>
      <c r="G240" s="220"/>
      <c r="H240" s="220"/>
      <c r="I240" s="220"/>
      <c r="J240" s="220"/>
      <c r="K240" s="220"/>
      <c r="L240" s="220"/>
      <c r="M240" s="220"/>
      <c r="N240" s="220"/>
      <c r="O240" s="220"/>
      <c r="P240" s="220"/>
      <c r="Q240" s="220"/>
      <c r="R240" s="220"/>
      <c r="S240" s="220"/>
      <c r="T240" s="220"/>
      <c r="U240" s="220"/>
      <c r="V240" s="220"/>
    </row>
    <row r="241" ht="12.75" customHeight="1">
      <c r="A241" s="220"/>
      <c r="B241" s="352"/>
      <c r="C241" s="352"/>
      <c r="D241" s="352"/>
      <c r="E241" s="220"/>
      <c r="F241" s="220"/>
      <c r="G241" s="220"/>
      <c r="H241" s="220"/>
      <c r="I241" s="220"/>
      <c r="J241" s="220"/>
      <c r="K241" s="220"/>
      <c r="L241" s="220"/>
      <c r="M241" s="220"/>
      <c r="N241" s="220"/>
      <c r="O241" s="220"/>
      <c r="P241" s="220"/>
      <c r="Q241" s="220"/>
      <c r="R241" s="220"/>
      <c r="S241" s="220"/>
      <c r="T241" s="220"/>
      <c r="U241" s="220"/>
      <c r="V241" s="220"/>
    </row>
    <row r="242" ht="12.75" customHeight="1">
      <c r="A242" s="220"/>
      <c r="B242" s="352"/>
      <c r="C242" s="352"/>
      <c r="D242" s="352"/>
      <c r="E242" s="220"/>
      <c r="F242" s="220"/>
      <c r="G242" s="220"/>
      <c r="H242" s="220"/>
      <c r="I242" s="220"/>
      <c r="J242" s="220"/>
      <c r="K242" s="220"/>
      <c r="L242" s="220"/>
      <c r="M242" s="220"/>
      <c r="N242" s="220"/>
      <c r="O242" s="220"/>
      <c r="P242" s="220"/>
      <c r="Q242" s="220"/>
      <c r="R242" s="220"/>
      <c r="S242" s="220"/>
      <c r="T242" s="220"/>
      <c r="U242" s="220"/>
      <c r="V242" s="220"/>
    </row>
    <row r="243" ht="12.75" customHeight="1">
      <c r="A243" s="220"/>
      <c r="B243" s="352"/>
      <c r="C243" s="352"/>
      <c r="D243" s="352"/>
      <c r="E243" s="220"/>
      <c r="F243" s="220"/>
      <c r="G243" s="220"/>
      <c r="H243" s="220"/>
      <c r="I243" s="220"/>
      <c r="J243" s="220"/>
      <c r="K243" s="220"/>
      <c r="L243" s="220"/>
      <c r="M243" s="220"/>
      <c r="N243" s="220"/>
      <c r="O243" s="220"/>
      <c r="P243" s="220"/>
      <c r="Q243" s="220"/>
      <c r="R243" s="220"/>
      <c r="S243" s="220"/>
      <c r="T243" s="220"/>
      <c r="U243" s="220"/>
      <c r="V243" s="220"/>
    </row>
    <row r="244" ht="12.75" customHeight="1">
      <c r="A244" s="220"/>
      <c r="B244" s="352"/>
      <c r="C244" s="352"/>
      <c r="D244" s="352"/>
      <c r="E244" s="220"/>
      <c r="F244" s="220"/>
      <c r="G244" s="220"/>
      <c r="H244" s="220"/>
      <c r="I244" s="220"/>
      <c r="J244" s="220"/>
      <c r="K244" s="220"/>
      <c r="L244" s="220"/>
      <c r="M244" s="220"/>
      <c r="N244" s="220"/>
      <c r="O244" s="220"/>
      <c r="P244" s="220"/>
      <c r="Q244" s="220"/>
      <c r="R244" s="220"/>
      <c r="S244" s="220"/>
      <c r="T244" s="220"/>
      <c r="U244" s="220"/>
      <c r="V244" s="220"/>
    </row>
    <row r="245" ht="12.75" customHeight="1">
      <c r="A245" s="220"/>
      <c r="B245" s="352"/>
      <c r="C245" s="352"/>
      <c r="D245" s="352"/>
      <c r="E245" s="220"/>
      <c r="F245" s="220"/>
      <c r="G245" s="220"/>
      <c r="H245" s="220"/>
      <c r="I245" s="220"/>
      <c r="J245" s="220"/>
      <c r="K245" s="220"/>
      <c r="L245" s="220"/>
      <c r="M245" s="220"/>
      <c r="N245" s="220"/>
      <c r="O245" s="220"/>
      <c r="P245" s="220"/>
      <c r="Q245" s="220"/>
      <c r="R245" s="220"/>
      <c r="S245" s="220"/>
      <c r="T245" s="220"/>
      <c r="U245" s="220"/>
      <c r="V245" s="220"/>
    </row>
    <row r="246" ht="12.75" customHeight="1">
      <c r="A246" s="220"/>
      <c r="B246" s="352"/>
      <c r="C246" s="352"/>
      <c r="D246" s="352"/>
      <c r="E246" s="220"/>
      <c r="F246" s="220"/>
      <c r="G246" s="220"/>
      <c r="H246" s="220"/>
      <c r="I246" s="220"/>
      <c r="J246" s="220"/>
      <c r="K246" s="220"/>
      <c r="L246" s="220"/>
      <c r="M246" s="220"/>
      <c r="N246" s="220"/>
      <c r="O246" s="220"/>
      <c r="P246" s="220"/>
      <c r="Q246" s="220"/>
      <c r="R246" s="220"/>
      <c r="S246" s="220"/>
      <c r="T246" s="220"/>
      <c r="U246" s="220"/>
      <c r="V246" s="220"/>
    </row>
    <row r="247" ht="12.75" customHeight="1">
      <c r="A247" s="220"/>
      <c r="B247" s="352"/>
      <c r="C247" s="352"/>
      <c r="D247" s="352"/>
      <c r="E247" s="220"/>
      <c r="F247" s="220"/>
      <c r="G247" s="220"/>
      <c r="H247" s="220"/>
      <c r="I247" s="220"/>
      <c r="J247" s="220"/>
      <c r="K247" s="220"/>
      <c r="L247" s="220"/>
      <c r="M247" s="220"/>
      <c r="N247" s="220"/>
      <c r="O247" s="220"/>
      <c r="P247" s="220"/>
      <c r="Q247" s="220"/>
      <c r="R247" s="220"/>
      <c r="S247" s="220"/>
      <c r="T247" s="220"/>
      <c r="U247" s="220"/>
      <c r="V247" s="220"/>
    </row>
    <row r="248" ht="15.75" customHeight="1">
      <c r="B248" s="353"/>
      <c r="C248" s="353"/>
      <c r="D248" s="353"/>
    </row>
    <row r="249" ht="15.75" customHeight="1">
      <c r="B249" s="353"/>
      <c r="C249" s="353"/>
      <c r="D249" s="353"/>
    </row>
    <row r="250" ht="15.75" customHeight="1">
      <c r="B250" s="353"/>
      <c r="C250" s="353"/>
      <c r="D250" s="353"/>
    </row>
    <row r="251" ht="15.75" customHeight="1">
      <c r="B251" s="353"/>
      <c r="C251" s="353"/>
      <c r="D251" s="353"/>
    </row>
    <row r="252" ht="15.75" customHeight="1">
      <c r="B252" s="353"/>
      <c r="C252" s="353"/>
      <c r="D252" s="353"/>
    </row>
    <row r="253" ht="15.75" customHeight="1">
      <c r="B253" s="353"/>
      <c r="C253" s="353"/>
      <c r="D253" s="353"/>
    </row>
    <row r="254" ht="15.75" customHeight="1">
      <c r="B254" s="353"/>
      <c r="C254" s="353"/>
      <c r="D254" s="353"/>
    </row>
    <row r="255" ht="15.75" customHeight="1">
      <c r="B255" s="353"/>
      <c r="C255" s="353"/>
      <c r="D255" s="353"/>
    </row>
    <row r="256" ht="15.75" customHeight="1">
      <c r="B256" s="353"/>
      <c r="C256" s="353"/>
      <c r="D256" s="353"/>
    </row>
    <row r="257" ht="15.75" customHeight="1">
      <c r="B257" s="353"/>
      <c r="C257" s="353"/>
      <c r="D257" s="353"/>
    </row>
    <row r="258" ht="15.75" customHeight="1">
      <c r="B258" s="353"/>
      <c r="C258" s="353"/>
      <c r="D258" s="353"/>
    </row>
    <row r="259" ht="15.75" customHeight="1">
      <c r="B259" s="353"/>
      <c r="C259" s="353"/>
      <c r="D259" s="353"/>
    </row>
    <row r="260" ht="15.75" customHeight="1">
      <c r="B260" s="353"/>
      <c r="C260" s="353"/>
      <c r="D260" s="353"/>
    </row>
    <row r="261" ht="15.75" customHeight="1">
      <c r="B261" s="353"/>
      <c r="C261" s="353"/>
      <c r="D261" s="353"/>
    </row>
    <row r="262" ht="15.75" customHeight="1">
      <c r="B262" s="353"/>
      <c r="C262" s="353"/>
      <c r="D262" s="353"/>
    </row>
    <row r="263" ht="15.75" customHeight="1">
      <c r="B263" s="353"/>
      <c r="C263" s="353"/>
      <c r="D263" s="353"/>
    </row>
    <row r="264" ht="15.75" customHeight="1">
      <c r="B264" s="353"/>
      <c r="C264" s="353"/>
      <c r="D264" s="353"/>
    </row>
    <row r="265" ht="15.75" customHeight="1">
      <c r="B265" s="353"/>
      <c r="C265" s="353"/>
      <c r="D265" s="353"/>
    </row>
    <row r="266" ht="15.75" customHeight="1">
      <c r="B266" s="353"/>
      <c r="C266" s="353"/>
      <c r="D266" s="353"/>
    </row>
    <row r="267" ht="15.75" customHeight="1">
      <c r="B267" s="353"/>
      <c r="C267" s="353"/>
      <c r="D267" s="353"/>
    </row>
    <row r="268" ht="15.75" customHeight="1">
      <c r="B268" s="353"/>
      <c r="C268" s="353"/>
      <c r="D268" s="353"/>
    </row>
    <row r="269" ht="15.75" customHeight="1">
      <c r="B269" s="353"/>
      <c r="C269" s="353"/>
      <c r="D269" s="353"/>
    </row>
    <row r="270" ht="15.75" customHeight="1">
      <c r="B270" s="353"/>
      <c r="C270" s="353"/>
      <c r="D270" s="353"/>
    </row>
    <row r="271" ht="15.75" customHeight="1">
      <c r="B271" s="353"/>
      <c r="C271" s="353"/>
      <c r="D271" s="353"/>
    </row>
    <row r="272" ht="15.75" customHeight="1">
      <c r="B272" s="353"/>
      <c r="C272" s="353"/>
      <c r="D272" s="353"/>
    </row>
    <row r="273" ht="15.75" customHeight="1">
      <c r="B273" s="353"/>
      <c r="C273" s="353"/>
      <c r="D273" s="353"/>
    </row>
    <row r="274" ht="15.75" customHeight="1">
      <c r="B274" s="353"/>
      <c r="C274" s="353"/>
      <c r="D274" s="353"/>
    </row>
    <row r="275" ht="15.75" customHeight="1">
      <c r="B275" s="353"/>
      <c r="C275" s="353"/>
      <c r="D275" s="353"/>
    </row>
    <row r="276" ht="15.75" customHeight="1">
      <c r="B276" s="353"/>
      <c r="C276" s="353"/>
      <c r="D276" s="353"/>
    </row>
    <row r="277" ht="15.75" customHeight="1">
      <c r="B277" s="353"/>
      <c r="C277" s="353"/>
      <c r="D277" s="353"/>
    </row>
    <row r="278" ht="15.75" customHeight="1">
      <c r="B278" s="353"/>
      <c r="C278" s="353"/>
      <c r="D278" s="353"/>
    </row>
    <row r="279" ht="15.75" customHeight="1">
      <c r="B279" s="353"/>
      <c r="C279" s="353"/>
      <c r="D279" s="353"/>
    </row>
    <row r="280" ht="15.75" customHeight="1">
      <c r="B280" s="353"/>
      <c r="C280" s="353"/>
      <c r="D280" s="353"/>
    </row>
    <row r="281" ht="15.75" customHeight="1">
      <c r="B281" s="353"/>
      <c r="C281" s="353"/>
      <c r="D281" s="353"/>
    </row>
    <row r="282" ht="15.75" customHeight="1">
      <c r="B282" s="353"/>
      <c r="C282" s="353"/>
      <c r="D282" s="353"/>
    </row>
    <row r="283" ht="15.75" customHeight="1">
      <c r="B283" s="353"/>
      <c r="C283" s="353"/>
      <c r="D283" s="353"/>
    </row>
    <row r="284" ht="15.75" customHeight="1">
      <c r="B284" s="353"/>
      <c r="C284" s="353"/>
      <c r="D284" s="353"/>
    </row>
    <row r="285" ht="15.75" customHeight="1">
      <c r="B285" s="353"/>
      <c r="C285" s="353"/>
      <c r="D285" s="353"/>
    </row>
    <row r="286" ht="15.75" customHeight="1">
      <c r="B286" s="353"/>
      <c r="C286" s="353"/>
      <c r="D286" s="353"/>
    </row>
    <row r="287" ht="15.75" customHeight="1">
      <c r="B287" s="353"/>
      <c r="C287" s="353"/>
      <c r="D287" s="353"/>
    </row>
    <row r="288" ht="15.75" customHeight="1">
      <c r="B288" s="353"/>
      <c r="C288" s="353"/>
      <c r="D288" s="353"/>
    </row>
    <row r="289" ht="15.75" customHeight="1">
      <c r="B289" s="353"/>
      <c r="C289" s="353"/>
      <c r="D289" s="353"/>
    </row>
    <row r="290" ht="15.75" customHeight="1">
      <c r="B290" s="353"/>
      <c r="C290" s="353"/>
      <c r="D290" s="353"/>
    </row>
    <row r="291" ht="15.75" customHeight="1">
      <c r="B291" s="353"/>
      <c r="C291" s="353"/>
      <c r="D291" s="353"/>
    </row>
    <row r="292" ht="15.75" customHeight="1">
      <c r="B292" s="353"/>
      <c r="C292" s="353"/>
      <c r="D292" s="353"/>
    </row>
    <row r="293" ht="15.75" customHeight="1">
      <c r="B293" s="353"/>
      <c r="C293" s="353"/>
      <c r="D293" s="353"/>
    </row>
    <row r="294" ht="15.75" customHeight="1">
      <c r="B294" s="353"/>
      <c r="C294" s="353"/>
      <c r="D294" s="353"/>
    </row>
    <row r="295" ht="15.75" customHeight="1">
      <c r="B295" s="353"/>
      <c r="C295" s="353"/>
      <c r="D295" s="353"/>
    </row>
    <row r="296" ht="15.75" customHeight="1">
      <c r="B296" s="353"/>
      <c r="C296" s="353"/>
      <c r="D296" s="353"/>
    </row>
    <row r="297" ht="15.75" customHeight="1">
      <c r="B297" s="353"/>
      <c r="C297" s="353"/>
      <c r="D297" s="353"/>
    </row>
    <row r="298" ht="15.75" customHeight="1">
      <c r="B298" s="353"/>
      <c r="C298" s="353"/>
      <c r="D298" s="353"/>
    </row>
    <row r="299" ht="15.75" customHeight="1">
      <c r="B299" s="353"/>
      <c r="C299" s="353"/>
      <c r="D299" s="353"/>
    </row>
    <row r="300" ht="15.75" customHeight="1">
      <c r="B300" s="353"/>
      <c r="C300" s="353"/>
      <c r="D300" s="353"/>
    </row>
    <row r="301" ht="15.75" customHeight="1">
      <c r="B301" s="353"/>
      <c r="C301" s="353"/>
      <c r="D301" s="353"/>
    </row>
    <row r="302" ht="15.75" customHeight="1">
      <c r="B302" s="353"/>
      <c r="C302" s="353"/>
      <c r="D302" s="353"/>
    </row>
    <row r="303" ht="15.75" customHeight="1">
      <c r="B303" s="353"/>
      <c r="C303" s="353"/>
      <c r="D303" s="353"/>
    </row>
    <row r="304" ht="15.75" customHeight="1">
      <c r="B304" s="353"/>
      <c r="C304" s="353"/>
      <c r="D304" s="353"/>
    </row>
    <row r="305" ht="15.75" customHeight="1">
      <c r="B305" s="353"/>
      <c r="C305" s="353"/>
      <c r="D305" s="353"/>
    </row>
    <row r="306" ht="15.75" customHeight="1">
      <c r="B306" s="353"/>
      <c r="C306" s="353"/>
      <c r="D306" s="353"/>
    </row>
    <row r="307" ht="15.75" customHeight="1">
      <c r="B307" s="353"/>
      <c r="C307" s="353"/>
      <c r="D307" s="353"/>
    </row>
    <row r="308" ht="15.75" customHeight="1">
      <c r="B308" s="353"/>
      <c r="C308" s="353"/>
      <c r="D308" s="353"/>
    </row>
    <row r="309" ht="15.75" customHeight="1">
      <c r="B309" s="353"/>
      <c r="C309" s="353"/>
      <c r="D309" s="353"/>
    </row>
    <row r="310" ht="15.75" customHeight="1">
      <c r="B310" s="353"/>
      <c r="C310" s="353"/>
      <c r="D310" s="353"/>
    </row>
    <row r="311" ht="15.75" customHeight="1">
      <c r="B311" s="353"/>
      <c r="C311" s="353"/>
      <c r="D311" s="353"/>
    </row>
    <row r="312" ht="15.75" customHeight="1">
      <c r="B312" s="353"/>
      <c r="C312" s="353"/>
      <c r="D312" s="353"/>
    </row>
    <row r="313" ht="15.75" customHeight="1">
      <c r="B313" s="353"/>
      <c r="C313" s="353"/>
      <c r="D313" s="353"/>
    </row>
    <row r="314" ht="15.75" customHeight="1">
      <c r="B314" s="353"/>
      <c r="C314" s="353"/>
      <c r="D314" s="353"/>
    </row>
    <row r="315" ht="15.75" customHeight="1">
      <c r="B315" s="353"/>
      <c r="C315" s="353"/>
      <c r="D315" s="353"/>
    </row>
    <row r="316" ht="15.75" customHeight="1">
      <c r="B316" s="353"/>
      <c r="C316" s="353"/>
      <c r="D316" s="353"/>
    </row>
    <row r="317" ht="15.75" customHeight="1">
      <c r="B317" s="353"/>
      <c r="C317" s="353"/>
      <c r="D317" s="353"/>
    </row>
    <row r="318" ht="15.75" customHeight="1">
      <c r="B318" s="353"/>
      <c r="C318" s="353"/>
      <c r="D318" s="353"/>
    </row>
    <row r="319" ht="15.75" customHeight="1">
      <c r="B319" s="353"/>
      <c r="C319" s="353"/>
      <c r="D319" s="353"/>
    </row>
    <row r="320" ht="15.75" customHeight="1">
      <c r="B320" s="353"/>
      <c r="C320" s="353"/>
      <c r="D320" s="353"/>
    </row>
    <row r="321" ht="15.75" customHeight="1">
      <c r="B321" s="353"/>
      <c r="C321" s="353"/>
      <c r="D321" s="353"/>
    </row>
    <row r="322" ht="15.75" customHeight="1">
      <c r="B322" s="353"/>
      <c r="C322" s="353"/>
      <c r="D322" s="353"/>
    </row>
    <row r="323" ht="15.75" customHeight="1">
      <c r="B323" s="353"/>
      <c r="C323" s="353"/>
      <c r="D323" s="353"/>
    </row>
    <row r="324" ht="15.75" customHeight="1">
      <c r="B324" s="353"/>
      <c r="C324" s="353"/>
      <c r="D324" s="353"/>
    </row>
    <row r="325" ht="15.75" customHeight="1">
      <c r="B325" s="353"/>
      <c r="C325" s="353"/>
      <c r="D325" s="353"/>
    </row>
    <row r="326" ht="15.75" customHeight="1">
      <c r="B326" s="353"/>
      <c r="C326" s="353"/>
      <c r="D326" s="353"/>
    </row>
    <row r="327" ht="15.75" customHeight="1">
      <c r="B327" s="353"/>
      <c r="C327" s="353"/>
      <c r="D327" s="353"/>
    </row>
    <row r="328" ht="15.75" customHeight="1">
      <c r="B328" s="353"/>
      <c r="C328" s="353"/>
      <c r="D328" s="353"/>
    </row>
    <row r="329" ht="15.75" customHeight="1">
      <c r="B329" s="353"/>
      <c r="C329" s="353"/>
      <c r="D329" s="353"/>
    </row>
    <row r="330" ht="15.75" customHeight="1">
      <c r="B330" s="353"/>
      <c r="C330" s="353"/>
      <c r="D330" s="353"/>
    </row>
    <row r="331" ht="15.75" customHeight="1">
      <c r="B331" s="353"/>
      <c r="C331" s="353"/>
      <c r="D331" s="353"/>
    </row>
    <row r="332" ht="15.75" customHeight="1">
      <c r="B332" s="353"/>
      <c r="C332" s="353"/>
      <c r="D332" s="353"/>
    </row>
    <row r="333" ht="15.75" customHeight="1">
      <c r="B333" s="353"/>
      <c r="C333" s="353"/>
      <c r="D333" s="353"/>
    </row>
    <row r="334" ht="15.75" customHeight="1">
      <c r="B334" s="353"/>
      <c r="C334" s="353"/>
      <c r="D334" s="353"/>
    </row>
    <row r="335" ht="15.75" customHeight="1">
      <c r="B335" s="353"/>
      <c r="C335" s="353"/>
      <c r="D335" s="353"/>
    </row>
    <row r="336" ht="15.75" customHeight="1">
      <c r="B336" s="353"/>
      <c r="C336" s="353"/>
      <c r="D336" s="353"/>
    </row>
    <row r="337" ht="15.75" customHeight="1">
      <c r="B337" s="353"/>
      <c r="C337" s="353"/>
      <c r="D337" s="353"/>
    </row>
    <row r="338" ht="15.75" customHeight="1">
      <c r="B338" s="353"/>
      <c r="C338" s="353"/>
      <c r="D338" s="353"/>
    </row>
    <row r="339" ht="15.75" customHeight="1">
      <c r="B339" s="353"/>
      <c r="C339" s="353"/>
      <c r="D339" s="353"/>
    </row>
    <row r="340" ht="15.75" customHeight="1">
      <c r="B340" s="353"/>
      <c r="C340" s="353"/>
      <c r="D340" s="353"/>
    </row>
    <row r="341" ht="15.75" customHeight="1">
      <c r="B341" s="353"/>
      <c r="C341" s="353"/>
      <c r="D341" s="353"/>
    </row>
    <row r="342" ht="15.75" customHeight="1">
      <c r="B342" s="353"/>
      <c r="C342" s="353"/>
      <c r="D342" s="353"/>
    </row>
    <row r="343" ht="15.75" customHeight="1">
      <c r="B343" s="353"/>
      <c r="C343" s="353"/>
      <c r="D343" s="353"/>
    </row>
    <row r="344" ht="15.75" customHeight="1">
      <c r="B344" s="353"/>
      <c r="C344" s="353"/>
      <c r="D344" s="353"/>
    </row>
    <row r="345" ht="15.75" customHeight="1">
      <c r="B345" s="353"/>
      <c r="C345" s="353"/>
      <c r="D345" s="353"/>
    </row>
    <row r="346" ht="15.75" customHeight="1">
      <c r="B346" s="353"/>
      <c r="C346" s="353"/>
      <c r="D346" s="353"/>
    </row>
    <row r="347" ht="15.75" customHeight="1">
      <c r="B347" s="353"/>
      <c r="C347" s="353"/>
      <c r="D347" s="353"/>
    </row>
    <row r="348" ht="15.75" customHeight="1">
      <c r="B348" s="353"/>
      <c r="C348" s="353"/>
      <c r="D348" s="353"/>
    </row>
    <row r="349" ht="15.75" customHeight="1">
      <c r="B349" s="353"/>
      <c r="C349" s="353"/>
      <c r="D349" s="353"/>
    </row>
    <row r="350" ht="15.75" customHeight="1">
      <c r="B350" s="353"/>
      <c r="C350" s="353"/>
      <c r="D350" s="353"/>
    </row>
    <row r="351" ht="15.75" customHeight="1">
      <c r="B351" s="353"/>
      <c r="C351" s="353"/>
      <c r="D351" s="353"/>
    </row>
    <row r="352" ht="15.75" customHeight="1">
      <c r="B352" s="353"/>
      <c r="C352" s="353"/>
      <c r="D352" s="353"/>
    </row>
    <row r="353" ht="15.75" customHeight="1">
      <c r="B353" s="353"/>
      <c r="C353" s="353"/>
      <c r="D353" s="353"/>
    </row>
    <row r="354" ht="15.75" customHeight="1">
      <c r="B354" s="353"/>
      <c r="C354" s="353"/>
      <c r="D354" s="353"/>
    </row>
    <row r="355" ht="15.75" customHeight="1">
      <c r="B355" s="353"/>
      <c r="C355" s="353"/>
      <c r="D355" s="353"/>
    </row>
    <row r="356" ht="15.75" customHeight="1">
      <c r="B356" s="353"/>
      <c r="C356" s="353"/>
      <c r="D356" s="353"/>
    </row>
    <row r="357" ht="15.75" customHeight="1">
      <c r="B357" s="353"/>
      <c r="C357" s="353"/>
      <c r="D357" s="353"/>
    </row>
    <row r="358" ht="15.75" customHeight="1">
      <c r="B358" s="353"/>
      <c r="C358" s="353"/>
      <c r="D358" s="353"/>
    </row>
    <row r="359" ht="15.75" customHeight="1">
      <c r="B359" s="353"/>
      <c r="C359" s="353"/>
      <c r="D359" s="353"/>
    </row>
    <row r="360" ht="15.75" customHeight="1">
      <c r="B360" s="353"/>
      <c r="C360" s="353"/>
      <c r="D360" s="353"/>
    </row>
    <row r="361" ht="15.75" customHeight="1">
      <c r="B361" s="353"/>
      <c r="C361" s="353"/>
      <c r="D361" s="353"/>
    </row>
    <row r="362" ht="15.75" customHeight="1">
      <c r="B362" s="353"/>
      <c r="C362" s="353"/>
      <c r="D362" s="353"/>
    </row>
    <row r="363" ht="15.75" customHeight="1">
      <c r="B363" s="353"/>
      <c r="C363" s="353"/>
      <c r="D363" s="353"/>
    </row>
    <row r="364" ht="15.75" customHeight="1">
      <c r="B364" s="353"/>
      <c r="C364" s="353"/>
      <c r="D364" s="353"/>
    </row>
    <row r="365" ht="15.75" customHeight="1">
      <c r="B365" s="353"/>
      <c r="C365" s="353"/>
      <c r="D365" s="353"/>
    </row>
    <row r="366" ht="15.75" customHeight="1">
      <c r="B366" s="353"/>
      <c r="C366" s="353"/>
      <c r="D366" s="353"/>
    </row>
    <row r="367" ht="15.75" customHeight="1">
      <c r="B367" s="353"/>
      <c r="C367" s="353"/>
      <c r="D367" s="353"/>
    </row>
    <row r="368" ht="15.75" customHeight="1">
      <c r="B368" s="353"/>
      <c r="C368" s="353"/>
      <c r="D368" s="353"/>
    </row>
    <row r="369" ht="15.75" customHeight="1">
      <c r="B369" s="353"/>
      <c r="C369" s="353"/>
      <c r="D369" s="353"/>
    </row>
    <row r="370" ht="15.75" customHeight="1">
      <c r="B370" s="353"/>
      <c r="C370" s="353"/>
      <c r="D370" s="353"/>
    </row>
    <row r="371" ht="15.75" customHeight="1">
      <c r="B371" s="353"/>
      <c r="C371" s="353"/>
      <c r="D371" s="353"/>
    </row>
    <row r="372" ht="15.75" customHeight="1">
      <c r="B372" s="353"/>
      <c r="C372" s="353"/>
      <c r="D372" s="353"/>
    </row>
    <row r="373" ht="15.75" customHeight="1">
      <c r="B373" s="353"/>
      <c r="C373" s="353"/>
      <c r="D373" s="353"/>
    </row>
    <row r="374" ht="15.75" customHeight="1">
      <c r="B374" s="353"/>
      <c r="C374" s="353"/>
      <c r="D374" s="353"/>
    </row>
    <row r="375" ht="15.75" customHeight="1">
      <c r="B375" s="353"/>
      <c r="C375" s="353"/>
      <c r="D375" s="353"/>
    </row>
    <row r="376" ht="15.75" customHeight="1">
      <c r="B376" s="353"/>
      <c r="C376" s="353"/>
      <c r="D376" s="353"/>
    </row>
    <row r="377" ht="15.75" customHeight="1">
      <c r="B377" s="353"/>
      <c r="C377" s="353"/>
      <c r="D377" s="353"/>
    </row>
    <row r="378" ht="15.75" customHeight="1">
      <c r="B378" s="353"/>
      <c r="C378" s="353"/>
      <c r="D378" s="353"/>
    </row>
    <row r="379" ht="15.75" customHeight="1">
      <c r="B379" s="353"/>
      <c r="C379" s="353"/>
      <c r="D379" s="353"/>
    </row>
    <row r="380" ht="15.75" customHeight="1">
      <c r="B380" s="353"/>
      <c r="C380" s="353"/>
      <c r="D380" s="353"/>
    </row>
    <row r="381" ht="15.75" customHeight="1">
      <c r="B381" s="353"/>
      <c r="C381" s="353"/>
      <c r="D381" s="353"/>
    </row>
    <row r="382" ht="15.75" customHeight="1">
      <c r="B382" s="353"/>
      <c r="C382" s="353"/>
      <c r="D382" s="353"/>
    </row>
    <row r="383" ht="15.75" customHeight="1">
      <c r="B383" s="353"/>
      <c r="C383" s="353"/>
      <c r="D383" s="353"/>
    </row>
    <row r="384" ht="15.75" customHeight="1">
      <c r="B384" s="353"/>
      <c r="C384" s="353"/>
      <c r="D384" s="353"/>
    </row>
    <row r="385" ht="15.75" customHeight="1">
      <c r="B385" s="353"/>
      <c r="C385" s="353"/>
      <c r="D385" s="353"/>
    </row>
    <row r="386" ht="15.75" customHeight="1">
      <c r="B386" s="353"/>
      <c r="C386" s="353"/>
      <c r="D386" s="353"/>
    </row>
    <row r="387" ht="15.75" customHeight="1">
      <c r="B387" s="353"/>
      <c r="C387" s="353"/>
      <c r="D387" s="353"/>
    </row>
    <row r="388" ht="15.75" customHeight="1">
      <c r="B388" s="353"/>
      <c r="C388" s="353"/>
      <c r="D388" s="353"/>
    </row>
    <row r="389" ht="15.75" customHeight="1">
      <c r="B389" s="353"/>
      <c r="C389" s="353"/>
      <c r="D389" s="353"/>
    </row>
    <row r="390" ht="15.75" customHeight="1">
      <c r="B390" s="353"/>
      <c r="C390" s="353"/>
      <c r="D390" s="353"/>
    </row>
    <row r="391" ht="15.75" customHeight="1">
      <c r="B391" s="353"/>
      <c r="C391" s="353"/>
      <c r="D391" s="353"/>
    </row>
    <row r="392" ht="15.75" customHeight="1">
      <c r="B392" s="353"/>
      <c r="C392" s="353"/>
      <c r="D392" s="353"/>
    </row>
    <row r="393" ht="15.75" customHeight="1">
      <c r="B393" s="353"/>
      <c r="C393" s="353"/>
      <c r="D393" s="353"/>
    </row>
    <row r="394" ht="15.75" customHeight="1">
      <c r="B394" s="353"/>
      <c r="C394" s="353"/>
      <c r="D394" s="353"/>
    </row>
    <row r="395" ht="15.75" customHeight="1">
      <c r="B395" s="353"/>
      <c r="C395" s="353"/>
      <c r="D395" s="353"/>
    </row>
    <row r="396" ht="15.75" customHeight="1">
      <c r="B396" s="353"/>
      <c r="C396" s="353"/>
      <c r="D396" s="353"/>
    </row>
    <row r="397" ht="15.75" customHeight="1">
      <c r="B397" s="353"/>
      <c r="C397" s="353"/>
      <c r="D397" s="353"/>
    </row>
    <row r="398" ht="15.75" customHeight="1">
      <c r="B398" s="353"/>
      <c r="C398" s="353"/>
      <c r="D398" s="353"/>
    </row>
    <row r="399" ht="15.75" customHeight="1">
      <c r="B399" s="353"/>
      <c r="C399" s="353"/>
      <c r="D399" s="353"/>
    </row>
    <row r="400" ht="15.75" customHeight="1">
      <c r="B400" s="353"/>
      <c r="C400" s="353"/>
      <c r="D400" s="353"/>
    </row>
    <row r="401" ht="15.75" customHeight="1">
      <c r="B401" s="353"/>
      <c r="C401" s="353"/>
      <c r="D401" s="353"/>
    </row>
    <row r="402" ht="15.75" customHeight="1">
      <c r="B402" s="353"/>
      <c r="C402" s="353"/>
      <c r="D402" s="353"/>
    </row>
    <row r="403" ht="15.75" customHeight="1">
      <c r="B403" s="353"/>
      <c r="C403" s="353"/>
      <c r="D403" s="353"/>
    </row>
    <row r="404" ht="15.75" customHeight="1">
      <c r="B404" s="353"/>
      <c r="C404" s="353"/>
      <c r="D404" s="353"/>
    </row>
    <row r="405" ht="15.75" customHeight="1">
      <c r="B405" s="353"/>
      <c r="C405" s="353"/>
      <c r="D405" s="353"/>
    </row>
    <row r="406" ht="15.75" customHeight="1">
      <c r="B406" s="353"/>
      <c r="C406" s="353"/>
      <c r="D406" s="353"/>
    </row>
    <row r="407" ht="15.75" customHeight="1">
      <c r="B407" s="353"/>
      <c r="C407" s="353"/>
      <c r="D407" s="353"/>
    </row>
    <row r="408" ht="15.75" customHeight="1">
      <c r="B408" s="353"/>
      <c r="C408" s="353"/>
      <c r="D408" s="353"/>
    </row>
    <row r="409" ht="15.75" customHeight="1">
      <c r="B409" s="353"/>
      <c r="C409" s="353"/>
      <c r="D409" s="353"/>
    </row>
    <row r="410" ht="15.75" customHeight="1">
      <c r="B410" s="353"/>
      <c r="C410" s="353"/>
      <c r="D410" s="353"/>
    </row>
    <row r="411" ht="15.75" customHeight="1">
      <c r="B411" s="353"/>
      <c r="C411" s="353"/>
      <c r="D411" s="353"/>
    </row>
    <row r="412" ht="15.75" customHeight="1">
      <c r="B412" s="353"/>
      <c r="C412" s="353"/>
      <c r="D412" s="353"/>
    </row>
    <row r="413" ht="15.75" customHeight="1">
      <c r="B413" s="353"/>
      <c r="C413" s="353"/>
      <c r="D413" s="353"/>
    </row>
    <row r="414" ht="15.75" customHeight="1">
      <c r="B414" s="353"/>
      <c r="C414" s="353"/>
      <c r="D414" s="353"/>
    </row>
    <row r="415" ht="15.75" customHeight="1">
      <c r="B415" s="353"/>
      <c r="C415" s="353"/>
      <c r="D415" s="353"/>
    </row>
    <row r="416" ht="15.75" customHeight="1">
      <c r="B416" s="353"/>
      <c r="C416" s="353"/>
      <c r="D416" s="353"/>
    </row>
    <row r="417" ht="15.75" customHeight="1">
      <c r="B417" s="353"/>
      <c r="C417" s="353"/>
      <c r="D417" s="353"/>
    </row>
    <row r="418" ht="15.75" customHeight="1">
      <c r="B418" s="353"/>
      <c r="C418" s="353"/>
      <c r="D418" s="353"/>
    </row>
    <row r="419" ht="15.75" customHeight="1">
      <c r="B419" s="353"/>
      <c r="C419" s="353"/>
      <c r="D419" s="353"/>
    </row>
    <row r="420" ht="15.75" customHeight="1">
      <c r="B420" s="353"/>
      <c r="C420" s="353"/>
      <c r="D420" s="353"/>
    </row>
    <row r="421" ht="15.75" customHeight="1">
      <c r="B421" s="353"/>
      <c r="C421" s="353"/>
      <c r="D421" s="353"/>
    </row>
    <row r="422" ht="15.75" customHeight="1">
      <c r="B422" s="353"/>
      <c r="C422" s="353"/>
      <c r="D422" s="353"/>
    </row>
    <row r="423" ht="15.75" customHeight="1">
      <c r="B423" s="353"/>
      <c r="C423" s="353"/>
      <c r="D423" s="353"/>
    </row>
    <row r="424" ht="15.75" customHeight="1">
      <c r="B424" s="353"/>
      <c r="C424" s="353"/>
      <c r="D424" s="353"/>
    </row>
    <row r="425" ht="15.75" customHeight="1">
      <c r="B425" s="353"/>
      <c r="C425" s="353"/>
      <c r="D425" s="353"/>
    </row>
    <row r="426" ht="15.75" customHeight="1">
      <c r="B426" s="353"/>
      <c r="C426" s="353"/>
      <c r="D426" s="353"/>
    </row>
    <row r="427" ht="15.75" customHeight="1">
      <c r="B427" s="353"/>
      <c r="C427" s="353"/>
      <c r="D427" s="353"/>
    </row>
    <row r="428" ht="15.75" customHeight="1">
      <c r="B428" s="353"/>
      <c r="C428" s="353"/>
      <c r="D428" s="353"/>
    </row>
    <row r="429" ht="15.75" customHeight="1">
      <c r="B429" s="353"/>
      <c r="C429" s="353"/>
      <c r="D429" s="353"/>
    </row>
    <row r="430" ht="15.75" customHeight="1">
      <c r="B430" s="353"/>
      <c r="C430" s="353"/>
      <c r="D430" s="353"/>
    </row>
    <row r="431" ht="15.75" customHeight="1">
      <c r="B431" s="353"/>
      <c r="C431" s="353"/>
      <c r="D431" s="353"/>
    </row>
    <row r="432" ht="15.75" customHeight="1">
      <c r="B432" s="353"/>
      <c r="C432" s="353"/>
      <c r="D432" s="353"/>
    </row>
    <row r="433" ht="15.75" customHeight="1">
      <c r="B433" s="353"/>
      <c r="C433" s="353"/>
      <c r="D433" s="353"/>
    </row>
    <row r="434" ht="15.75" customHeight="1">
      <c r="B434" s="353"/>
      <c r="C434" s="353"/>
      <c r="D434" s="353"/>
    </row>
    <row r="435" ht="15.75" customHeight="1">
      <c r="B435" s="353"/>
      <c r="C435" s="353"/>
      <c r="D435" s="353"/>
    </row>
    <row r="436" ht="15.75" customHeight="1">
      <c r="B436" s="353"/>
      <c r="C436" s="353"/>
      <c r="D436" s="353"/>
    </row>
    <row r="437" ht="15.75" customHeight="1">
      <c r="B437" s="353"/>
      <c r="C437" s="353"/>
      <c r="D437" s="353"/>
    </row>
    <row r="438" ht="15.75" customHeight="1">
      <c r="B438" s="353"/>
      <c r="C438" s="353"/>
      <c r="D438" s="353"/>
    </row>
    <row r="439" ht="15.75" customHeight="1">
      <c r="B439" s="353"/>
      <c r="C439" s="353"/>
      <c r="D439" s="353"/>
    </row>
    <row r="440" ht="15.75" customHeight="1">
      <c r="B440" s="353"/>
      <c r="C440" s="353"/>
      <c r="D440" s="353"/>
    </row>
    <row r="441" ht="15.75" customHeight="1">
      <c r="B441" s="353"/>
      <c r="C441" s="353"/>
      <c r="D441" s="353"/>
    </row>
    <row r="442" ht="15.75" customHeight="1">
      <c r="B442" s="353"/>
      <c r="C442" s="353"/>
      <c r="D442" s="353"/>
    </row>
    <row r="443" ht="15.75" customHeight="1">
      <c r="B443" s="353"/>
      <c r="C443" s="353"/>
      <c r="D443" s="353"/>
    </row>
    <row r="444" ht="15.75" customHeight="1">
      <c r="B444" s="353"/>
      <c r="C444" s="353"/>
      <c r="D444" s="353"/>
    </row>
    <row r="445" ht="15.75" customHeight="1">
      <c r="B445" s="353"/>
      <c r="C445" s="353"/>
      <c r="D445" s="353"/>
    </row>
    <row r="446" ht="15.75" customHeight="1">
      <c r="B446" s="353"/>
      <c r="C446" s="353"/>
      <c r="D446" s="353"/>
    </row>
    <row r="447" ht="15.75" customHeight="1">
      <c r="B447" s="353"/>
      <c r="C447" s="353"/>
      <c r="D447" s="353"/>
    </row>
    <row r="448" ht="15.75" customHeight="1">
      <c r="B448" s="353"/>
      <c r="C448" s="353"/>
      <c r="D448" s="353"/>
    </row>
    <row r="449" ht="15.75" customHeight="1">
      <c r="B449" s="353"/>
      <c r="C449" s="353"/>
      <c r="D449" s="353"/>
    </row>
    <row r="450" ht="15.75" customHeight="1">
      <c r="B450" s="353"/>
      <c r="C450" s="353"/>
      <c r="D450" s="353"/>
    </row>
    <row r="451" ht="15.75" customHeight="1">
      <c r="B451" s="353"/>
      <c r="C451" s="353"/>
      <c r="D451" s="353"/>
    </row>
    <row r="452" ht="15.75" customHeight="1">
      <c r="B452" s="353"/>
      <c r="C452" s="353"/>
      <c r="D452" s="353"/>
    </row>
    <row r="453" ht="15.75" customHeight="1">
      <c r="B453" s="353"/>
      <c r="C453" s="353"/>
      <c r="D453" s="353"/>
    </row>
    <row r="454" ht="15.75" customHeight="1">
      <c r="B454" s="353"/>
      <c r="C454" s="353"/>
      <c r="D454" s="353"/>
    </row>
    <row r="455" ht="15.75" customHeight="1">
      <c r="B455" s="353"/>
      <c r="C455" s="353"/>
      <c r="D455" s="353"/>
    </row>
    <row r="456" ht="15.75" customHeight="1">
      <c r="B456" s="353"/>
      <c r="C456" s="353"/>
      <c r="D456" s="353"/>
    </row>
    <row r="457" ht="15.75" customHeight="1">
      <c r="B457" s="353"/>
      <c r="C457" s="353"/>
      <c r="D457" s="353"/>
    </row>
    <row r="458" ht="15.75" customHeight="1">
      <c r="B458" s="353"/>
      <c r="C458" s="353"/>
      <c r="D458" s="353"/>
    </row>
    <row r="459" ht="15.75" customHeight="1">
      <c r="B459" s="353"/>
      <c r="C459" s="353"/>
      <c r="D459" s="353"/>
    </row>
    <row r="460" ht="15.75" customHeight="1">
      <c r="B460" s="353"/>
      <c r="C460" s="353"/>
      <c r="D460" s="353"/>
    </row>
    <row r="461" ht="15.75" customHeight="1">
      <c r="B461" s="353"/>
      <c r="C461" s="353"/>
      <c r="D461" s="353"/>
    </row>
    <row r="462" ht="15.75" customHeight="1">
      <c r="B462" s="353"/>
      <c r="C462" s="353"/>
      <c r="D462" s="353"/>
    </row>
    <row r="463" ht="15.75" customHeight="1">
      <c r="B463" s="353"/>
      <c r="C463" s="353"/>
      <c r="D463" s="353"/>
    </row>
    <row r="464" ht="15.75" customHeight="1">
      <c r="B464" s="353"/>
      <c r="C464" s="353"/>
      <c r="D464" s="353"/>
    </row>
    <row r="465" ht="15.75" customHeight="1">
      <c r="B465" s="353"/>
      <c r="C465" s="353"/>
      <c r="D465" s="353"/>
    </row>
    <row r="466" ht="15.75" customHeight="1">
      <c r="B466" s="353"/>
      <c r="C466" s="353"/>
      <c r="D466" s="353"/>
    </row>
    <row r="467" ht="15.75" customHeight="1">
      <c r="B467" s="353"/>
      <c r="C467" s="353"/>
      <c r="D467" s="353"/>
    </row>
    <row r="468" ht="15.75" customHeight="1">
      <c r="B468" s="353"/>
      <c r="C468" s="353"/>
      <c r="D468" s="353"/>
    </row>
    <row r="469" ht="15.75" customHeight="1">
      <c r="B469" s="353"/>
      <c r="C469" s="353"/>
      <c r="D469" s="353"/>
    </row>
    <row r="470" ht="15.75" customHeight="1">
      <c r="B470" s="353"/>
      <c r="C470" s="353"/>
      <c r="D470" s="353"/>
    </row>
    <row r="471" ht="15.75" customHeight="1">
      <c r="B471" s="353"/>
      <c r="C471" s="353"/>
      <c r="D471" s="353"/>
    </row>
    <row r="472" ht="15.75" customHeight="1">
      <c r="B472" s="353"/>
      <c r="C472" s="353"/>
      <c r="D472" s="353"/>
    </row>
    <row r="473" ht="15.75" customHeight="1">
      <c r="B473" s="353"/>
      <c r="C473" s="353"/>
      <c r="D473" s="353"/>
    </row>
    <row r="474" ht="15.75" customHeight="1">
      <c r="B474" s="353"/>
      <c r="C474" s="353"/>
      <c r="D474" s="353"/>
    </row>
    <row r="475" ht="15.75" customHeight="1">
      <c r="B475" s="353"/>
      <c r="C475" s="353"/>
      <c r="D475" s="353"/>
    </row>
    <row r="476" ht="15.75" customHeight="1">
      <c r="B476" s="353"/>
      <c r="C476" s="353"/>
      <c r="D476" s="353"/>
    </row>
    <row r="477" ht="15.75" customHeight="1">
      <c r="B477" s="353"/>
      <c r="C477" s="353"/>
      <c r="D477" s="353"/>
    </row>
    <row r="478" ht="15.75" customHeight="1">
      <c r="B478" s="353"/>
      <c r="C478" s="353"/>
      <c r="D478" s="353"/>
    </row>
    <row r="479" ht="15.75" customHeight="1">
      <c r="B479" s="353"/>
      <c r="C479" s="353"/>
      <c r="D479" s="353"/>
    </row>
    <row r="480" ht="15.75" customHeight="1">
      <c r="B480" s="353"/>
      <c r="C480" s="353"/>
      <c r="D480" s="353"/>
    </row>
    <row r="481" ht="15.75" customHeight="1">
      <c r="B481" s="353"/>
      <c r="C481" s="353"/>
      <c r="D481" s="353"/>
    </row>
    <row r="482" ht="15.75" customHeight="1">
      <c r="B482" s="353"/>
      <c r="C482" s="353"/>
      <c r="D482" s="353"/>
    </row>
    <row r="483" ht="15.75" customHeight="1">
      <c r="B483" s="353"/>
      <c r="C483" s="353"/>
      <c r="D483" s="353"/>
    </row>
    <row r="484" ht="15.75" customHeight="1">
      <c r="B484" s="353"/>
      <c r="C484" s="353"/>
      <c r="D484" s="353"/>
    </row>
    <row r="485" ht="15.75" customHeight="1">
      <c r="B485" s="353"/>
      <c r="C485" s="353"/>
      <c r="D485" s="353"/>
    </row>
    <row r="486" ht="15.75" customHeight="1">
      <c r="B486" s="353"/>
      <c r="C486" s="353"/>
      <c r="D486" s="353"/>
    </row>
    <row r="487" ht="15.75" customHeight="1">
      <c r="B487" s="353"/>
      <c r="C487" s="353"/>
      <c r="D487" s="353"/>
    </row>
    <row r="488" ht="15.75" customHeight="1">
      <c r="B488" s="353"/>
      <c r="C488" s="353"/>
      <c r="D488" s="353"/>
    </row>
    <row r="489" ht="15.75" customHeight="1">
      <c r="B489" s="353"/>
      <c r="C489" s="353"/>
      <c r="D489" s="353"/>
    </row>
    <row r="490" ht="15.75" customHeight="1">
      <c r="B490" s="353"/>
      <c r="C490" s="353"/>
      <c r="D490" s="353"/>
    </row>
    <row r="491" ht="15.75" customHeight="1">
      <c r="B491" s="353"/>
      <c r="C491" s="353"/>
      <c r="D491" s="353"/>
    </row>
    <row r="492" ht="15.75" customHeight="1">
      <c r="B492" s="353"/>
      <c r="C492" s="353"/>
      <c r="D492" s="353"/>
    </row>
    <row r="493" ht="15.75" customHeight="1">
      <c r="B493" s="353"/>
      <c r="C493" s="353"/>
      <c r="D493" s="353"/>
    </row>
    <row r="494" ht="15.75" customHeight="1">
      <c r="B494" s="353"/>
      <c r="C494" s="353"/>
      <c r="D494" s="353"/>
    </row>
    <row r="495" ht="15.75" customHeight="1">
      <c r="B495" s="353"/>
      <c r="C495" s="353"/>
      <c r="D495" s="353"/>
    </row>
    <row r="496" ht="15.75" customHeight="1">
      <c r="B496" s="353"/>
      <c r="C496" s="353"/>
      <c r="D496" s="353"/>
    </row>
    <row r="497" ht="15.75" customHeight="1">
      <c r="B497" s="353"/>
      <c r="C497" s="353"/>
      <c r="D497" s="353"/>
    </row>
    <row r="498" ht="15.75" customHeight="1">
      <c r="B498" s="353"/>
      <c r="C498" s="353"/>
      <c r="D498" s="353"/>
    </row>
    <row r="499" ht="15.75" customHeight="1">
      <c r="B499" s="353"/>
      <c r="C499" s="353"/>
      <c r="D499" s="353"/>
    </row>
    <row r="500" ht="15.75" customHeight="1">
      <c r="B500" s="353"/>
      <c r="C500" s="353"/>
      <c r="D500" s="353"/>
    </row>
    <row r="501" ht="15.75" customHeight="1">
      <c r="B501" s="353"/>
      <c r="C501" s="353"/>
      <c r="D501" s="353"/>
    </row>
    <row r="502" ht="15.75" customHeight="1">
      <c r="B502" s="353"/>
      <c r="C502" s="353"/>
      <c r="D502" s="353"/>
    </row>
    <row r="503" ht="15.75" customHeight="1">
      <c r="B503" s="353"/>
      <c r="C503" s="353"/>
      <c r="D503" s="353"/>
    </row>
    <row r="504" ht="15.75" customHeight="1">
      <c r="B504" s="353"/>
      <c r="C504" s="353"/>
      <c r="D504" s="353"/>
    </row>
    <row r="505" ht="15.75" customHeight="1">
      <c r="B505" s="353"/>
      <c r="C505" s="353"/>
      <c r="D505" s="353"/>
    </row>
    <row r="506" ht="15.75" customHeight="1">
      <c r="B506" s="353"/>
      <c r="C506" s="353"/>
      <c r="D506" s="353"/>
    </row>
    <row r="507" ht="15.75" customHeight="1">
      <c r="B507" s="353"/>
      <c r="C507" s="353"/>
      <c r="D507" s="353"/>
    </row>
    <row r="508" ht="15.75" customHeight="1">
      <c r="B508" s="353"/>
      <c r="C508" s="353"/>
      <c r="D508" s="353"/>
    </row>
    <row r="509" ht="15.75" customHeight="1">
      <c r="B509" s="353"/>
      <c r="C509" s="353"/>
      <c r="D509" s="353"/>
    </row>
    <row r="510" ht="15.75" customHeight="1">
      <c r="B510" s="353"/>
      <c r="C510" s="353"/>
      <c r="D510" s="353"/>
    </row>
    <row r="511" ht="15.75" customHeight="1">
      <c r="B511" s="353"/>
      <c r="C511" s="353"/>
      <c r="D511" s="353"/>
    </row>
    <row r="512" ht="15.75" customHeight="1">
      <c r="B512" s="353"/>
      <c r="C512" s="353"/>
      <c r="D512" s="353"/>
    </row>
    <row r="513" ht="15.75" customHeight="1">
      <c r="B513" s="353"/>
      <c r="C513" s="353"/>
      <c r="D513" s="353"/>
    </row>
    <row r="514" ht="15.75" customHeight="1">
      <c r="B514" s="353"/>
      <c r="C514" s="353"/>
      <c r="D514" s="353"/>
    </row>
    <row r="515" ht="15.75" customHeight="1">
      <c r="B515" s="353"/>
      <c r="C515" s="353"/>
      <c r="D515" s="353"/>
    </row>
    <row r="516" ht="15.75" customHeight="1">
      <c r="B516" s="353"/>
      <c r="C516" s="353"/>
      <c r="D516" s="353"/>
    </row>
    <row r="517" ht="15.75" customHeight="1">
      <c r="B517" s="353"/>
      <c r="C517" s="353"/>
      <c r="D517" s="353"/>
    </row>
    <row r="518" ht="15.75" customHeight="1">
      <c r="B518" s="353"/>
      <c r="C518" s="353"/>
      <c r="D518" s="353"/>
    </row>
    <row r="519" ht="15.75" customHeight="1">
      <c r="B519" s="353"/>
      <c r="C519" s="353"/>
      <c r="D519" s="353"/>
    </row>
    <row r="520" ht="15.75" customHeight="1">
      <c r="B520" s="353"/>
      <c r="C520" s="353"/>
      <c r="D520" s="353"/>
    </row>
    <row r="521" ht="15.75" customHeight="1">
      <c r="B521" s="353"/>
      <c r="C521" s="353"/>
      <c r="D521" s="353"/>
    </row>
    <row r="522" ht="15.75" customHeight="1">
      <c r="B522" s="353"/>
      <c r="C522" s="353"/>
      <c r="D522" s="353"/>
    </row>
    <row r="523" ht="15.75" customHeight="1">
      <c r="B523" s="353"/>
      <c r="C523" s="353"/>
      <c r="D523" s="353"/>
    </row>
    <row r="524" ht="15.75" customHeight="1">
      <c r="B524" s="353"/>
      <c r="C524" s="353"/>
      <c r="D524" s="353"/>
    </row>
    <row r="525" ht="15.75" customHeight="1">
      <c r="B525" s="353"/>
      <c r="C525" s="353"/>
      <c r="D525" s="353"/>
    </row>
    <row r="526" ht="15.75" customHeight="1">
      <c r="B526" s="353"/>
      <c r="C526" s="353"/>
      <c r="D526" s="353"/>
    </row>
    <row r="527" ht="15.75" customHeight="1">
      <c r="B527" s="353"/>
      <c r="C527" s="353"/>
      <c r="D527" s="353"/>
    </row>
    <row r="528" ht="15.75" customHeight="1">
      <c r="B528" s="353"/>
      <c r="C528" s="353"/>
      <c r="D528" s="353"/>
    </row>
    <row r="529" ht="15.75" customHeight="1">
      <c r="B529" s="353"/>
      <c r="C529" s="353"/>
      <c r="D529" s="353"/>
    </row>
    <row r="530" ht="15.75" customHeight="1">
      <c r="B530" s="353"/>
      <c r="C530" s="353"/>
      <c r="D530" s="353"/>
    </row>
    <row r="531" ht="15.75" customHeight="1">
      <c r="B531" s="353"/>
      <c r="C531" s="353"/>
      <c r="D531" s="353"/>
    </row>
    <row r="532" ht="15.75" customHeight="1">
      <c r="B532" s="353"/>
      <c r="C532" s="353"/>
      <c r="D532" s="353"/>
    </row>
    <row r="533" ht="15.75" customHeight="1">
      <c r="B533" s="353"/>
      <c r="C533" s="353"/>
      <c r="D533" s="353"/>
    </row>
    <row r="534" ht="15.75" customHeight="1">
      <c r="B534" s="353"/>
      <c r="C534" s="353"/>
      <c r="D534" s="353"/>
    </row>
    <row r="535" ht="15.75" customHeight="1">
      <c r="B535" s="353"/>
      <c r="C535" s="353"/>
      <c r="D535" s="353"/>
    </row>
    <row r="536" ht="15.75" customHeight="1">
      <c r="B536" s="353"/>
      <c r="C536" s="353"/>
      <c r="D536" s="353"/>
    </row>
    <row r="537" ht="15.75" customHeight="1">
      <c r="B537" s="353"/>
      <c r="C537" s="353"/>
      <c r="D537" s="353"/>
    </row>
    <row r="538" ht="15.75" customHeight="1">
      <c r="B538" s="353"/>
      <c r="C538" s="353"/>
      <c r="D538" s="353"/>
    </row>
    <row r="539" ht="15.75" customHeight="1">
      <c r="B539" s="353"/>
      <c r="C539" s="353"/>
      <c r="D539" s="353"/>
    </row>
    <row r="540" ht="15.75" customHeight="1">
      <c r="B540" s="353"/>
      <c r="C540" s="353"/>
      <c r="D540" s="353"/>
    </row>
    <row r="541" ht="15.75" customHeight="1">
      <c r="B541" s="353"/>
      <c r="C541" s="353"/>
      <c r="D541" s="353"/>
    </row>
    <row r="542" ht="15.75" customHeight="1">
      <c r="B542" s="353"/>
      <c r="C542" s="353"/>
      <c r="D542" s="353"/>
    </row>
    <row r="543" ht="15.75" customHeight="1">
      <c r="B543" s="353"/>
      <c r="C543" s="353"/>
      <c r="D543" s="353"/>
    </row>
    <row r="544" ht="15.75" customHeight="1">
      <c r="B544" s="353"/>
      <c r="C544" s="353"/>
      <c r="D544" s="353"/>
    </row>
    <row r="545" ht="15.75" customHeight="1">
      <c r="B545" s="353"/>
      <c r="C545" s="353"/>
      <c r="D545" s="353"/>
    </row>
    <row r="546" ht="15.75" customHeight="1">
      <c r="B546" s="353"/>
      <c r="C546" s="353"/>
      <c r="D546" s="353"/>
    </row>
    <row r="547" ht="15.75" customHeight="1">
      <c r="B547" s="353"/>
      <c r="C547" s="353"/>
      <c r="D547" s="353"/>
    </row>
    <row r="548" ht="15.75" customHeight="1">
      <c r="B548" s="353"/>
      <c r="C548" s="353"/>
      <c r="D548" s="353"/>
    </row>
    <row r="549" ht="15.75" customHeight="1">
      <c r="B549" s="353"/>
      <c r="C549" s="353"/>
      <c r="D549" s="353"/>
    </row>
    <row r="550" ht="15.75" customHeight="1">
      <c r="B550" s="353"/>
      <c r="C550" s="353"/>
      <c r="D550" s="353"/>
    </row>
    <row r="551" ht="15.75" customHeight="1">
      <c r="B551" s="353"/>
      <c r="C551" s="353"/>
      <c r="D551" s="353"/>
    </row>
    <row r="552" ht="15.75" customHeight="1">
      <c r="B552" s="353"/>
      <c r="C552" s="353"/>
      <c r="D552" s="353"/>
    </row>
    <row r="553" ht="15.75" customHeight="1">
      <c r="B553" s="353"/>
      <c r="C553" s="353"/>
      <c r="D553" s="353"/>
    </row>
    <row r="554" ht="15.75" customHeight="1">
      <c r="B554" s="353"/>
      <c r="C554" s="353"/>
      <c r="D554" s="353"/>
    </row>
    <row r="555" ht="15.75" customHeight="1">
      <c r="B555" s="353"/>
      <c r="C555" s="353"/>
      <c r="D555" s="353"/>
    </row>
    <row r="556" ht="15.75" customHeight="1">
      <c r="B556" s="353"/>
      <c r="C556" s="353"/>
      <c r="D556" s="353"/>
    </row>
    <row r="557" ht="15.75" customHeight="1">
      <c r="B557" s="353"/>
      <c r="C557" s="353"/>
      <c r="D557" s="353"/>
    </row>
    <row r="558" ht="15.75" customHeight="1">
      <c r="B558" s="353"/>
      <c r="C558" s="353"/>
      <c r="D558" s="353"/>
    </row>
    <row r="559" ht="15.75" customHeight="1">
      <c r="B559" s="353"/>
      <c r="C559" s="353"/>
      <c r="D559" s="353"/>
    </row>
    <row r="560" ht="15.75" customHeight="1">
      <c r="B560" s="353"/>
      <c r="C560" s="353"/>
      <c r="D560" s="353"/>
    </row>
    <row r="561" ht="15.75" customHeight="1">
      <c r="B561" s="353"/>
      <c r="C561" s="353"/>
      <c r="D561" s="353"/>
    </row>
    <row r="562" ht="15.75" customHeight="1">
      <c r="B562" s="353"/>
      <c r="C562" s="353"/>
      <c r="D562" s="353"/>
    </row>
    <row r="563" ht="15.75" customHeight="1">
      <c r="B563" s="353"/>
      <c r="C563" s="353"/>
      <c r="D563" s="353"/>
    </row>
    <row r="564" ht="15.75" customHeight="1">
      <c r="B564" s="353"/>
      <c r="C564" s="353"/>
      <c r="D564" s="353"/>
    </row>
    <row r="565" ht="15.75" customHeight="1">
      <c r="B565" s="353"/>
      <c r="C565" s="353"/>
      <c r="D565" s="353"/>
    </row>
    <row r="566" ht="15.75" customHeight="1">
      <c r="B566" s="353"/>
      <c r="C566" s="353"/>
      <c r="D566" s="353"/>
    </row>
    <row r="567" ht="15.75" customHeight="1">
      <c r="B567" s="353"/>
      <c r="C567" s="353"/>
      <c r="D567" s="353"/>
    </row>
    <row r="568" ht="15.75" customHeight="1">
      <c r="B568" s="353"/>
      <c r="C568" s="353"/>
      <c r="D568" s="353"/>
    </row>
    <row r="569" ht="15.75" customHeight="1">
      <c r="B569" s="353"/>
      <c r="C569" s="353"/>
      <c r="D569" s="353"/>
    </row>
    <row r="570" ht="15.75" customHeight="1">
      <c r="B570" s="353"/>
      <c r="C570" s="353"/>
      <c r="D570" s="353"/>
    </row>
    <row r="571" ht="15.75" customHeight="1">
      <c r="B571" s="353"/>
      <c r="C571" s="353"/>
      <c r="D571" s="353"/>
    </row>
    <row r="572" ht="15.75" customHeight="1">
      <c r="B572" s="353"/>
      <c r="C572" s="353"/>
      <c r="D572" s="353"/>
    </row>
    <row r="573" ht="15.75" customHeight="1">
      <c r="B573" s="353"/>
      <c r="C573" s="353"/>
      <c r="D573" s="353"/>
    </row>
    <row r="574" ht="15.75" customHeight="1">
      <c r="B574" s="353"/>
      <c r="C574" s="353"/>
      <c r="D574" s="353"/>
    </row>
    <row r="575" ht="15.75" customHeight="1">
      <c r="B575" s="353"/>
      <c r="C575" s="353"/>
      <c r="D575" s="353"/>
    </row>
    <row r="576" ht="15.75" customHeight="1">
      <c r="B576" s="353"/>
      <c r="C576" s="353"/>
      <c r="D576" s="353"/>
    </row>
    <row r="577" ht="15.75" customHeight="1">
      <c r="B577" s="353"/>
      <c r="C577" s="353"/>
      <c r="D577" s="353"/>
    </row>
    <row r="578" ht="15.75" customHeight="1">
      <c r="B578" s="353"/>
      <c r="C578" s="353"/>
      <c r="D578" s="353"/>
    </row>
    <row r="579" ht="15.75" customHeight="1">
      <c r="B579" s="353"/>
      <c r="C579" s="353"/>
      <c r="D579" s="353"/>
    </row>
    <row r="580" ht="15.75" customHeight="1">
      <c r="B580" s="353"/>
      <c r="C580" s="353"/>
      <c r="D580" s="353"/>
    </row>
    <row r="581" ht="15.75" customHeight="1">
      <c r="B581" s="353"/>
      <c r="C581" s="353"/>
      <c r="D581" s="353"/>
    </row>
    <row r="582" ht="15.75" customHeight="1">
      <c r="B582" s="353"/>
      <c r="C582" s="353"/>
      <c r="D582" s="353"/>
    </row>
    <row r="583" ht="15.75" customHeight="1">
      <c r="B583" s="353"/>
      <c r="C583" s="353"/>
      <c r="D583" s="353"/>
    </row>
    <row r="584" ht="15.75" customHeight="1">
      <c r="B584" s="353"/>
      <c r="C584" s="353"/>
      <c r="D584" s="353"/>
    </row>
    <row r="585" ht="15.75" customHeight="1">
      <c r="B585" s="353"/>
      <c r="C585" s="353"/>
      <c r="D585" s="353"/>
    </row>
    <row r="586" ht="15.75" customHeight="1">
      <c r="B586" s="353"/>
      <c r="C586" s="353"/>
      <c r="D586" s="353"/>
    </row>
    <row r="587" ht="15.75" customHeight="1">
      <c r="B587" s="353"/>
      <c r="C587" s="353"/>
      <c r="D587" s="353"/>
    </row>
    <row r="588" ht="15.75" customHeight="1">
      <c r="B588" s="353"/>
      <c r="C588" s="353"/>
      <c r="D588" s="353"/>
    </row>
    <row r="589" ht="15.75" customHeight="1">
      <c r="B589" s="353"/>
      <c r="C589" s="353"/>
      <c r="D589" s="353"/>
    </row>
    <row r="590" ht="15.75" customHeight="1">
      <c r="B590" s="353"/>
      <c r="C590" s="353"/>
      <c r="D590" s="353"/>
    </row>
    <row r="591" ht="15.75" customHeight="1">
      <c r="B591" s="353"/>
      <c r="C591" s="353"/>
      <c r="D591" s="353"/>
    </row>
    <row r="592" ht="15.75" customHeight="1">
      <c r="B592" s="353"/>
      <c r="C592" s="353"/>
      <c r="D592" s="353"/>
    </row>
    <row r="593" ht="15.75" customHeight="1">
      <c r="B593" s="353"/>
      <c r="C593" s="353"/>
      <c r="D593" s="353"/>
    </row>
    <row r="594" ht="15.75" customHeight="1">
      <c r="B594" s="353"/>
      <c r="C594" s="353"/>
      <c r="D594" s="353"/>
    </row>
    <row r="595" ht="15.75" customHeight="1">
      <c r="B595" s="353"/>
      <c r="C595" s="353"/>
      <c r="D595" s="353"/>
    </row>
    <row r="596" ht="15.75" customHeight="1">
      <c r="B596" s="353"/>
      <c r="C596" s="353"/>
      <c r="D596" s="353"/>
    </row>
    <row r="597" ht="15.75" customHeight="1">
      <c r="B597" s="353"/>
      <c r="C597" s="353"/>
      <c r="D597" s="353"/>
    </row>
    <row r="598" ht="15.75" customHeight="1">
      <c r="B598" s="353"/>
      <c r="C598" s="353"/>
      <c r="D598" s="353"/>
    </row>
    <row r="599" ht="15.75" customHeight="1">
      <c r="B599" s="353"/>
      <c r="C599" s="353"/>
      <c r="D599" s="353"/>
    </row>
    <row r="600" ht="15.75" customHeight="1">
      <c r="B600" s="353"/>
      <c r="C600" s="353"/>
      <c r="D600" s="353"/>
    </row>
    <row r="601" ht="15.75" customHeight="1">
      <c r="B601" s="353"/>
      <c r="C601" s="353"/>
      <c r="D601" s="353"/>
    </row>
    <row r="602" ht="15.75" customHeight="1">
      <c r="B602" s="353"/>
      <c r="C602" s="353"/>
      <c r="D602" s="353"/>
    </row>
    <row r="603" ht="15.75" customHeight="1">
      <c r="B603" s="353"/>
      <c r="C603" s="353"/>
      <c r="D603" s="353"/>
    </row>
    <row r="604" ht="15.75" customHeight="1">
      <c r="B604" s="353"/>
      <c r="C604" s="353"/>
      <c r="D604" s="353"/>
    </row>
    <row r="605" ht="15.75" customHeight="1">
      <c r="B605" s="353"/>
      <c r="C605" s="353"/>
      <c r="D605" s="353"/>
    </row>
    <row r="606" ht="15.75" customHeight="1">
      <c r="B606" s="353"/>
      <c r="C606" s="353"/>
      <c r="D606" s="353"/>
    </row>
    <row r="607" ht="15.75" customHeight="1">
      <c r="B607" s="353"/>
      <c r="C607" s="353"/>
      <c r="D607" s="353"/>
    </row>
    <row r="608" ht="15.75" customHeight="1">
      <c r="B608" s="353"/>
      <c r="C608" s="353"/>
      <c r="D608" s="353"/>
    </row>
    <row r="609" ht="15.75" customHeight="1">
      <c r="B609" s="353"/>
      <c r="C609" s="353"/>
      <c r="D609" s="353"/>
    </row>
    <row r="610" ht="15.75" customHeight="1">
      <c r="B610" s="353"/>
      <c r="C610" s="353"/>
      <c r="D610" s="353"/>
    </row>
    <row r="611" ht="15.75" customHeight="1">
      <c r="B611" s="353"/>
      <c r="C611" s="353"/>
      <c r="D611" s="353"/>
    </row>
    <row r="612" ht="15.75" customHeight="1">
      <c r="B612" s="353"/>
      <c r="C612" s="353"/>
      <c r="D612" s="353"/>
    </row>
    <row r="613" ht="15.75" customHeight="1">
      <c r="B613" s="353"/>
      <c r="C613" s="353"/>
      <c r="D613" s="353"/>
    </row>
    <row r="614" ht="15.75" customHeight="1">
      <c r="B614" s="353"/>
      <c r="C614" s="353"/>
      <c r="D614" s="353"/>
    </row>
    <row r="615" ht="15.75" customHeight="1">
      <c r="B615" s="353"/>
      <c r="C615" s="353"/>
      <c r="D615" s="353"/>
    </row>
    <row r="616" ht="15.75" customHeight="1">
      <c r="B616" s="353"/>
      <c r="C616" s="353"/>
      <c r="D616" s="353"/>
    </row>
    <row r="617" ht="15.75" customHeight="1">
      <c r="B617" s="353"/>
      <c r="C617" s="353"/>
      <c r="D617" s="353"/>
    </row>
    <row r="618" ht="15.75" customHeight="1">
      <c r="B618" s="353"/>
      <c r="C618" s="353"/>
      <c r="D618" s="353"/>
    </row>
    <row r="619" ht="15.75" customHeight="1">
      <c r="B619" s="353"/>
      <c r="C619" s="353"/>
      <c r="D619" s="353"/>
    </row>
    <row r="620" ht="15.75" customHeight="1">
      <c r="B620" s="353"/>
      <c r="C620" s="353"/>
      <c r="D620" s="353"/>
    </row>
    <row r="621" ht="15.75" customHeight="1">
      <c r="B621" s="353"/>
      <c r="C621" s="353"/>
      <c r="D621" s="353"/>
    </row>
    <row r="622" ht="15.75" customHeight="1">
      <c r="B622" s="353"/>
      <c r="C622" s="353"/>
      <c r="D622" s="353"/>
    </row>
    <row r="623" ht="15.75" customHeight="1">
      <c r="B623" s="353"/>
      <c r="C623" s="353"/>
      <c r="D623" s="353"/>
    </row>
    <row r="624" ht="15.75" customHeight="1">
      <c r="B624" s="353"/>
      <c r="C624" s="353"/>
      <c r="D624" s="353"/>
    </row>
    <row r="625" ht="15.75" customHeight="1">
      <c r="B625" s="353"/>
      <c r="C625" s="353"/>
      <c r="D625" s="353"/>
    </row>
    <row r="626" ht="15.75" customHeight="1">
      <c r="B626" s="353"/>
      <c r="C626" s="353"/>
      <c r="D626" s="353"/>
    </row>
    <row r="627" ht="15.75" customHeight="1">
      <c r="B627" s="353"/>
      <c r="C627" s="353"/>
      <c r="D627" s="353"/>
    </row>
    <row r="628" ht="15.75" customHeight="1">
      <c r="B628" s="353"/>
      <c r="C628" s="353"/>
      <c r="D628" s="353"/>
    </row>
    <row r="629" ht="15.75" customHeight="1">
      <c r="B629" s="353"/>
      <c r="C629" s="353"/>
      <c r="D629" s="353"/>
    </row>
    <row r="630" ht="15.75" customHeight="1">
      <c r="B630" s="353"/>
      <c r="C630" s="353"/>
      <c r="D630" s="353"/>
    </row>
    <row r="631" ht="15.75" customHeight="1">
      <c r="B631" s="353"/>
      <c r="C631" s="353"/>
      <c r="D631" s="353"/>
    </row>
    <row r="632" ht="15.75" customHeight="1">
      <c r="B632" s="353"/>
      <c r="C632" s="353"/>
      <c r="D632" s="353"/>
    </row>
    <row r="633" ht="15.75" customHeight="1">
      <c r="B633" s="353"/>
      <c r="C633" s="353"/>
      <c r="D633" s="353"/>
    </row>
    <row r="634" ht="15.75" customHeight="1">
      <c r="B634" s="353"/>
      <c r="C634" s="353"/>
      <c r="D634" s="353"/>
    </row>
    <row r="635" ht="15.75" customHeight="1">
      <c r="B635" s="353"/>
      <c r="C635" s="353"/>
      <c r="D635" s="353"/>
    </row>
    <row r="636" ht="15.75" customHeight="1">
      <c r="B636" s="353"/>
      <c r="C636" s="353"/>
      <c r="D636" s="353"/>
    </row>
    <row r="637" ht="15.75" customHeight="1">
      <c r="B637" s="353"/>
      <c r="C637" s="353"/>
      <c r="D637" s="353"/>
    </row>
    <row r="638" ht="15.75" customHeight="1">
      <c r="B638" s="353"/>
      <c r="C638" s="353"/>
      <c r="D638" s="353"/>
    </row>
    <row r="639" ht="15.75" customHeight="1">
      <c r="B639" s="353"/>
      <c r="C639" s="353"/>
      <c r="D639" s="353"/>
    </row>
    <row r="640" ht="15.75" customHeight="1">
      <c r="B640" s="353"/>
      <c r="C640" s="353"/>
      <c r="D640" s="353"/>
    </row>
    <row r="641" ht="15.75" customHeight="1">
      <c r="B641" s="353"/>
      <c r="C641" s="353"/>
      <c r="D641" s="353"/>
    </row>
    <row r="642" ht="15.75" customHeight="1">
      <c r="B642" s="353"/>
      <c r="C642" s="353"/>
      <c r="D642" s="353"/>
    </row>
    <row r="643" ht="15.75" customHeight="1">
      <c r="B643" s="353"/>
      <c r="C643" s="353"/>
      <c r="D643" s="353"/>
    </row>
    <row r="644" ht="15.75" customHeight="1">
      <c r="B644" s="353"/>
      <c r="C644" s="353"/>
      <c r="D644" s="353"/>
    </row>
    <row r="645" ht="15.75" customHeight="1">
      <c r="B645" s="353"/>
      <c r="C645" s="353"/>
      <c r="D645" s="353"/>
    </row>
    <row r="646" ht="15.75" customHeight="1">
      <c r="B646" s="353"/>
      <c r="C646" s="353"/>
      <c r="D646" s="353"/>
    </row>
    <row r="647" ht="15.75" customHeight="1">
      <c r="B647" s="353"/>
      <c r="C647" s="353"/>
      <c r="D647" s="353"/>
    </row>
    <row r="648" ht="15.75" customHeight="1">
      <c r="B648" s="353"/>
      <c r="C648" s="353"/>
      <c r="D648" s="353"/>
    </row>
    <row r="649" ht="15.75" customHeight="1">
      <c r="B649" s="353"/>
      <c r="C649" s="353"/>
      <c r="D649" s="353"/>
    </row>
    <row r="650" ht="15.75" customHeight="1">
      <c r="B650" s="353"/>
      <c r="C650" s="353"/>
      <c r="D650" s="353"/>
    </row>
    <row r="651" ht="15.75" customHeight="1">
      <c r="B651" s="353"/>
      <c r="C651" s="353"/>
      <c r="D651" s="353"/>
    </row>
    <row r="652" ht="15.75" customHeight="1">
      <c r="B652" s="353"/>
      <c r="C652" s="353"/>
      <c r="D652" s="353"/>
    </row>
    <row r="653" ht="15.75" customHeight="1">
      <c r="B653" s="353"/>
      <c r="C653" s="353"/>
      <c r="D653" s="353"/>
    </row>
    <row r="654" ht="15.75" customHeight="1">
      <c r="B654" s="353"/>
      <c r="C654" s="353"/>
      <c r="D654" s="353"/>
    </row>
    <row r="655" ht="15.75" customHeight="1">
      <c r="B655" s="353"/>
      <c r="C655" s="353"/>
      <c r="D655" s="353"/>
    </row>
    <row r="656" ht="15.75" customHeight="1">
      <c r="B656" s="353"/>
      <c r="C656" s="353"/>
      <c r="D656" s="353"/>
    </row>
    <row r="657" ht="15.75" customHeight="1">
      <c r="B657" s="353"/>
      <c r="C657" s="353"/>
      <c r="D657" s="353"/>
    </row>
    <row r="658" ht="15.75" customHeight="1">
      <c r="B658" s="353"/>
      <c r="C658" s="353"/>
      <c r="D658" s="353"/>
    </row>
    <row r="659" ht="15.75" customHeight="1">
      <c r="B659" s="353"/>
      <c r="C659" s="353"/>
      <c r="D659" s="353"/>
    </row>
    <row r="660" ht="15.75" customHeight="1">
      <c r="B660" s="353"/>
      <c r="C660" s="353"/>
      <c r="D660" s="353"/>
    </row>
    <row r="661" ht="15.75" customHeight="1">
      <c r="B661" s="353"/>
      <c r="C661" s="353"/>
      <c r="D661" s="353"/>
    </row>
    <row r="662" ht="15.75" customHeight="1">
      <c r="B662" s="353"/>
      <c r="C662" s="353"/>
      <c r="D662" s="353"/>
    </row>
    <row r="663" ht="15.75" customHeight="1">
      <c r="B663" s="353"/>
      <c r="C663" s="353"/>
      <c r="D663" s="353"/>
    </row>
    <row r="664" ht="15.75" customHeight="1">
      <c r="B664" s="353"/>
      <c r="C664" s="353"/>
      <c r="D664" s="353"/>
    </row>
    <row r="665" ht="15.75" customHeight="1">
      <c r="B665" s="353"/>
      <c r="C665" s="353"/>
      <c r="D665" s="353"/>
    </row>
    <row r="666" ht="15.75" customHeight="1">
      <c r="B666" s="353"/>
      <c r="C666" s="353"/>
      <c r="D666" s="353"/>
    </row>
    <row r="667" ht="15.75" customHeight="1">
      <c r="B667" s="353"/>
      <c r="C667" s="353"/>
      <c r="D667" s="353"/>
    </row>
    <row r="668" ht="15.75" customHeight="1">
      <c r="B668" s="353"/>
      <c r="C668" s="353"/>
      <c r="D668" s="353"/>
    </row>
    <row r="669" ht="15.75" customHeight="1">
      <c r="B669" s="353"/>
      <c r="C669" s="353"/>
      <c r="D669" s="353"/>
    </row>
    <row r="670" ht="15.75" customHeight="1">
      <c r="B670" s="353"/>
      <c r="C670" s="353"/>
      <c r="D670" s="353"/>
    </row>
    <row r="671" ht="15.75" customHeight="1">
      <c r="B671" s="353"/>
      <c r="C671" s="353"/>
      <c r="D671" s="353"/>
    </row>
    <row r="672" ht="15.75" customHeight="1">
      <c r="B672" s="353"/>
      <c r="C672" s="353"/>
      <c r="D672" s="353"/>
    </row>
    <row r="673" ht="15.75" customHeight="1">
      <c r="B673" s="353"/>
      <c r="C673" s="353"/>
      <c r="D673" s="353"/>
    </row>
    <row r="674" ht="15.75" customHeight="1">
      <c r="B674" s="353"/>
      <c r="C674" s="353"/>
      <c r="D674" s="353"/>
    </row>
    <row r="675" ht="15.75" customHeight="1">
      <c r="B675" s="353"/>
      <c r="C675" s="353"/>
      <c r="D675" s="353"/>
    </row>
    <row r="676" ht="15.75" customHeight="1">
      <c r="B676" s="353"/>
      <c r="C676" s="353"/>
      <c r="D676" s="353"/>
    </row>
    <row r="677" ht="15.75" customHeight="1">
      <c r="B677" s="353"/>
      <c r="C677" s="353"/>
      <c r="D677" s="353"/>
    </row>
    <row r="678" ht="15.75" customHeight="1">
      <c r="B678" s="353"/>
      <c r="C678" s="353"/>
      <c r="D678" s="353"/>
    </row>
    <row r="679" ht="15.75" customHeight="1">
      <c r="B679" s="353"/>
      <c r="C679" s="353"/>
      <c r="D679" s="353"/>
    </row>
    <row r="680" ht="15.75" customHeight="1">
      <c r="B680" s="353"/>
      <c r="C680" s="353"/>
      <c r="D680" s="353"/>
    </row>
    <row r="681" ht="15.75" customHeight="1">
      <c r="B681" s="353"/>
      <c r="C681" s="353"/>
      <c r="D681" s="353"/>
    </row>
    <row r="682" ht="15.75" customHeight="1">
      <c r="B682" s="353"/>
      <c r="C682" s="353"/>
      <c r="D682" s="353"/>
    </row>
    <row r="683" ht="15.75" customHeight="1">
      <c r="B683" s="353"/>
      <c r="C683" s="353"/>
      <c r="D683" s="353"/>
    </row>
    <row r="684" ht="15.75" customHeight="1">
      <c r="B684" s="353"/>
      <c r="C684" s="353"/>
      <c r="D684" s="353"/>
    </row>
    <row r="685" ht="15.75" customHeight="1">
      <c r="B685" s="353"/>
      <c r="C685" s="353"/>
      <c r="D685" s="353"/>
    </row>
    <row r="686" ht="15.75" customHeight="1">
      <c r="B686" s="353"/>
      <c r="C686" s="353"/>
      <c r="D686" s="353"/>
    </row>
    <row r="687" ht="15.75" customHeight="1">
      <c r="B687" s="353"/>
      <c r="C687" s="353"/>
      <c r="D687" s="353"/>
    </row>
    <row r="688" ht="15.75" customHeight="1">
      <c r="B688" s="353"/>
      <c r="C688" s="353"/>
      <c r="D688" s="353"/>
    </row>
    <row r="689" ht="15.75" customHeight="1">
      <c r="B689" s="353"/>
      <c r="C689" s="353"/>
      <c r="D689" s="353"/>
    </row>
    <row r="690" ht="15.75" customHeight="1">
      <c r="B690" s="353"/>
      <c r="C690" s="353"/>
      <c r="D690" s="353"/>
    </row>
    <row r="691" ht="15.75" customHeight="1">
      <c r="B691" s="353"/>
      <c r="C691" s="353"/>
      <c r="D691" s="353"/>
    </row>
    <row r="692" ht="15.75" customHeight="1">
      <c r="B692" s="353"/>
      <c r="C692" s="353"/>
      <c r="D692" s="353"/>
    </row>
    <row r="693" ht="15.75" customHeight="1">
      <c r="B693" s="353"/>
      <c r="C693" s="353"/>
      <c r="D693" s="353"/>
    </row>
    <row r="694" ht="15.75" customHeight="1">
      <c r="B694" s="353"/>
      <c r="C694" s="353"/>
      <c r="D694" s="353"/>
    </row>
    <row r="695" ht="15.75" customHeight="1">
      <c r="B695" s="353"/>
      <c r="C695" s="353"/>
      <c r="D695" s="353"/>
    </row>
    <row r="696" ht="15.75" customHeight="1">
      <c r="B696" s="353"/>
      <c r="C696" s="353"/>
      <c r="D696" s="353"/>
    </row>
    <row r="697" ht="15.75" customHeight="1">
      <c r="B697" s="353"/>
      <c r="C697" s="353"/>
      <c r="D697" s="353"/>
    </row>
    <row r="698" ht="15.75" customHeight="1">
      <c r="B698" s="353"/>
      <c r="C698" s="353"/>
      <c r="D698" s="353"/>
    </row>
    <row r="699" ht="15.75" customHeight="1">
      <c r="B699" s="353"/>
      <c r="C699" s="353"/>
      <c r="D699" s="353"/>
    </row>
    <row r="700" ht="15.75" customHeight="1">
      <c r="B700" s="353"/>
      <c r="C700" s="353"/>
      <c r="D700" s="353"/>
    </row>
    <row r="701" ht="15.75" customHeight="1">
      <c r="B701" s="353"/>
      <c r="C701" s="353"/>
      <c r="D701" s="353"/>
    </row>
    <row r="702" ht="15.75" customHeight="1">
      <c r="B702" s="353"/>
      <c r="C702" s="353"/>
      <c r="D702" s="353"/>
    </row>
    <row r="703" ht="15.75" customHeight="1">
      <c r="B703" s="353"/>
      <c r="C703" s="353"/>
      <c r="D703" s="353"/>
    </row>
    <row r="704" ht="15.75" customHeight="1">
      <c r="B704" s="353"/>
      <c r="C704" s="353"/>
      <c r="D704" s="353"/>
    </row>
    <row r="705" ht="15.75" customHeight="1">
      <c r="B705" s="353"/>
      <c r="C705" s="353"/>
      <c r="D705" s="353"/>
    </row>
    <row r="706" ht="15.75" customHeight="1">
      <c r="B706" s="353"/>
      <c r="C706" s="353"/>
      <c r="D706" s="353"/>
    </row>
    <row r="707" ht="15.75" customHeight="1">
      <c r="B707" s="353"/>
      <c r="C707" s="353"/>
      <c r="D707" s="353"/>
    </row>
    <row r="708" ht="15.75" customHeight="1">
      <c r="B708" s="353"/>
      <c r="C708" s="353"/>
      <c r="D708" s="353"/>
    </row>
    <row r="709" ht="15.75" customHeight="1">
      <c r="B709" s="353"/>
      <c r="C709" s="353"/>
      <c r="D709" s="353"/>
    </row>
    <row r="710" ht="15.75" customHeight="1">
      <c r="B710" s="353"/>
      <c r="C710" s="353"/>
      <c r="D710" s="353"/>
    </row>
    <row r="711" ht="15.75" customHeight="1">
      <c r="B711" s="353"/>
      <c r="C711" s="353"/>
      <c r="D711" s="353"/>
    </row>
    <row r="712" ht="15.75" customHeight="1">
      <c r="B712" s="353"/>
      <c r="C712" s="353"/>
      <c r="D712" s="353"/>
    </row>
    <row r="713" ht="15.75" customHeight="1">
      <c r="B713" s="353"/>
      <c r="C713" s="353"/>
      <c r="D713" s="353"/>
    </row>
    <row r="714" ht="15.75" customHeight="1">
      <c r="B714" s="353"/>
      <c r="C714" s="353"/>
      <c r="D714" s="353"/>
    </row>
    <row r="715" ht="15.75" customHeight="1">
      <c r="B715" s="353"/>
      <c r="C715" s="353"/>
      <c r="D715" s="353"/>
    </row>
    <row r="716" ht="15.75" customHeight="1">
      <c r="B716" s="353"/>
      <c r="C716" s="353"/>
      <c r="D716" s="353"/>
    </row>
    <row r="717" ht="15.75" customHeight="1">
      <c r="B717" s="353"/>
      <c r="C717" s="353"/>
      <c r="D717" s="353"/>
    </row>
    <row r="718" ht="15.75" customHeight="1">
      <c r="B718" s="353"/>
      <c r="C718" s="353"/>
      <c r="D718" s="353"/>
    </row>
    <row r="719" ht="15.75" customHeight="1">
      <c r="B719" s="353"/>
      <c r="C719" s="353"/>
      <c r="D719" s="353"/>
    </row>
    <row r="720" ht="15.75" customHeight="1">
      <c r="B720" s="353"/>
      <c r="C720" s="353"/>
      <c r="D720" s="353"/>
    </row>
    <row r="721" ht="15.75" customHeight="1">
      <c r="B721" s="353"/>
      <c r="C721" s="353"/>
      <c r="D721" s="353"/>
    </row>
    <row r="722" ht="15.75" customHeight="1">
      <c r="B722" s="353"/>
      <c r="C722" s="353"/>
      <c r="D722" s="353"/>
    </row>
    <row r="723" ht="15.75" customHeight="1">
      <c r="B723" s="353"/>
      <c r="C723" s="353"/>
      <c r="D723" s="353"/>
    </row>
    <row r="724" ht="15.75" customHeight="1">
      <c r="B724" s="353"/>
      <c r="C724" s="353"/>
      <c r="D724" s="353"/>
    </row>
    <row r="725" ht="15.75" customHeight="1">
      <c r="B725" s="353"/>
      <c r="C725" s="353"/>
      <c r="D725" s="353"/>
    </row>
    <row r="726" ht="15.75" customHeight="1">
      <c r="B726" s="353"/>
      <c r="C726" s="353"/>
      <c r="D726" s="353"/>
    </row>
    <row r="727" ht="15.75" customHeight="1">
      <c r="B727" s="353"/>
      <c r="C727" s="353"/>
      <c r="D727" s="353"/>
    </row>
    <row r="728" ht="15.75" customHeight="1">
      <c r="B728" s="353"/>
      <c r="C728" s="353"/>
      <c r="D728" s="353"/>
    </row>
    <row r="729" ht="15.75" customHeight="1">
      <c r="B729" s="353"/>
      <c r="C729" s="353"/>
      <c r="D729" s="353"/>
    </row>
    <row r="730" ht="15.75" customHeight="1">
      <c r="B730" s="353"/>
      <c r="C730" s="353"/>
      <c r="D730" s="353"/>
    </row>
    <row r="731" ht="15.75" customHeight="1">
      <c r="B731" s="353"/>
      <c r="C731" s="353"/>
      <c r="D731" s="353"/>
    </row>
    <row r="732" ht="15.75" customHeight="1">
      <c r="B732" s="353"/>
      <c r="C732" s="353"/>
      <c r="D732" s="353"/>
    </row>
    <row r="733" ht="15.75" customHeight="1">
      <c r="B733" s="353"/>
      <c r="C733" s="353"/>
      <c r="D733" s="353"/>
    </row>
    <row r="734" ht="15.75" customHeight="1">
      <c r="B734" s="353"/>
      <c r="C734" s="353"/>
      <c r="D734" s="353"/>
    </row>
    <row r="735" ht="15.75" customHeight="1">
      <c r="B735" s="353"/>
      <c r="C735" s="353"/>
      <c r="D735" s="353"/>
    </row>
    <row r="736" ht="15.75" customHeight="1">
      <c r="B736" s="353"/>
      <c r="C736" s="353"/>
      <c r="D736" s="353"/>
    </row>
    <row r="737" ht="15.75" customHeight="1">
      <c r="B737" s="353"/>
      <c r="C737" s="353"/>
      <c r="D737" s="353"/>
    </row>
    <row r="738" ht="15.75" customHeight="1">
      <c r="B738" s="353"/>
      <c r="C738" s="353"/>
      <c r="D738" s="353"/>
    </row>
    <row r="739" ht="15.75" customHeight="1">
      <c r="B739" s="353"/>
      <c r="C739" s="353"/>
      <c r="D739" s="353"/>
    </row>
    <row r="740" ht="15.75" customHeight="1">
      <c r="B740" s="353"/>
      <c r="C740" s="353"/>
      <c r="D740" s="353"/>
    </row>
    <row r="741" ht="15.75" customHeight="1">
      <c r="B741" s="353"/>
      <c r="C741" s="353"/>
      <c r="D741" s="353"/>
    </row>
    <row r="742" ht="15.75" customHeight="1">
      <c r="B742" s="353"/>
      <c r="C742" s="353"/>
      <c r="D742" s="353"/>
    </row>
    <row r="743" ht="15.75" customHeight="1">
      <c r="B743" s="353"/>
      <c r="C743" s="353"/>
      <c r="D743" s="353"/>
    </row>
    <row r="744" ht="15.75" customHeight="1">
      <c r="B744" s="353"/>
      <c r="C744" s="353"/>
      <c r="D744" s="353"/>
    </row>
    <row r="745" ht="15.75" customHeight="1">
      <c r="B745" s="353"/>
      <c r="C745" s="353"/>
      <c r="D745" s="353"/>
    </row>
    <row r="746" ht="15.75" customHeight="1">
      <c r="B746" s="353"/>
      <c r="C746" s="353"/>
      <c r="D746" s="353"/>
    </row>
    <row r="747" ht="15.75" customHeight="1">
      <c r="B747" s="353"/>
      <c r="C747" s="353"/>
      <c r="D747" s="353"/>
    </row>
    <row r="748" ht="15.75" customHeight="1">
      <c r="B748" s="353"/>
      <c r="C748" s="353"/>
      <c r="D748" s="353"/>
    </row>
    <row r="749" ht="15.75" customHeight="1">
      <c r="B749" s="353"/>
      <c r="C749" s="353"/>
      <c r="D749" s="353"/>
    </row>
    <row r="750" ht="15.75" customHeight="1">
      <c r="B750" s="353"/>
      <c r="C750" s="353"/>
      <c r="D750" s="353"/>
    </row>
    <row r="751" ht="15.75" customHeight="1">
      <c r="B751" s="353"/>
      <c r="C751" s="353"/>
      <c r="D751" s="353"/>
    </row>
    <row r="752" ht="15.75" customHeight="1">
      <c r="B752" s="353"/>
      <c r="C752" s="353"/>
      <c r="D752" s="353"/>
    </row>
    <row r="753" ht="15.75" customHeight="1">
      <c r="B753" s="353"/>
      <c r="C753" s="353"/>
      <c r="D753" s="353"/>
    </row>
    <row r="754" ht="15.75" customHeight="1">
      <c r="B754" s="353"/>
      <c r="C754" s="353"/>
      <c r="D754" s="353"/>
    </row>
    <row r="755" ht="15.75" customHeight="1">
      <c r="B755" s="353"/>
      <c r="C755" s="353"/>
      <c r="D755" s="353"/>
    </row>
    <row r="756" ht="15.75" customHeight="1">
      <c r="B756" s="353"/>
      <c r="C756" s="353"/>
      <c r="D756" s="353"/>
    </row>
    <row r="757" ht="15.75" customHeight="1">
      <c r="B757" s="353"/>
      <c r="C757" s="353"/>
      <c r="D757" s="353"/>
    </row>
    <row r="758" ht="15.75" customHeight="1">
      <c r="B758" s="353"/>
      <c r="C758" s="353"/>
      <c r="D758" s="353"/>
    </row>
    <row r="759" ht="15.75" customHeight="1">
      <c r="B759" s="353"/>
      <c r="C759" s="353"/>
      <c r="D759" s="353"/>
    </row>
    <row r="760" ht="15.75" customHeight="1">
      <c r="B760" s="353"/>
      <c r="C760" s="353"/>
      <c r="D760" s="353"/>
    </row>
    <row r="761" ht="15.75" customHeight="1">
      <c r="B761" s="353"/>
      <c r="C761" s="353"/>
      <c r="D761" s="353"/>
    </row>
    <row r="762" ht="15.75" customHeight="1">
      <c r="B762" s="353"/>
      <c r="C762" s="353"/>
      <c r="D762" s="353"/>
    </row>
    <row r="763" ht="15.75" customHeight="1">
      <c r="B763" s="353"/>
      <c r="C763" s="353"/>
      <c r="D763" s="353"/>
    </row>
    <row r="764" ht="15.75" customHeight="1">
      <c r="B764" s="353"/>
      <c r="C764" s="353"/>
      <c r="D764" s="353"/>
    </row>
    <row r="765" ht="15.75" customHeight="1">
      <c r="B765" s="353"/>
      <c r="C765" s="353"/>
      <c r="D765" s="353"/>
    </row>
    <row r="766" ht="15.75" customHeight="1">
      <c r="B766" s="353"/>
      <c r="C766" s="353"/>
      <c r="D766" s="353"/>
    </row>
    <row r="767" ht="15.75" customHeight="1">
      <c r="B767" s="353"/>
      <c r="C767" s="353"/>
      <c r="D767" s="353"/>
    </row>
    <row r="768" ht="15.75" customHeight="1">
      <c r="B768" s="353"/>
      <c r="C768" s="353"/>
      <c r="D768" s="353"/>
    </row>
    <row r="769" ht="15.75" customHeight="1">
      <c r="B769" s="353"/>
      <c r="C769" s="353"/>
      <c r="D769" s="353"/>
    </row>
    <row r="770" ht="15.75" customHeight="1">
      <c r="B770" s="353"/>
      <c r="C770" s="353"/>
      <c r="D770" s="353"/>
    </row>
    <row r="771" ht="15.75" customHeight="1">
      <c r="B771" s="353"/>
      <c r="C771" s="353"/>
      <c r="D771" s="353"/>
    </row>
    <row r="772" ht="15.75" customHeight="1">
      <c r="B772" s="353"/>
      <c r="C772" s="353"/>
      <c r="D772" s="353"/>
    </row>
    <row r="773" ht="15.75" customHeight="1">
      <c r="B773" s="353"/>
      <c r="C773" s="353"/>
      <c r="D773" s="353"/>
    </row>
    <row r="774" ht="15.75" customHeight="1">
      <c r="B774" s="353"/>
      <c r="C774" s="353"/>
      <c r="D774" s="353"/>
    </row>
    <row r="775" ht="15.75" customHeight="1">
      <c r="B775" s="353"/>
      <c r="C775" s="353"/>
      <c r="D775" s="353"/>
    </row>
    <row r="776" ht="15.75" customHeight="1">
      <c r="B776" s="353"/>
      <c r="C776" s="353"/>
      <c r="D776" s="353"/>
    </row>
    <row r="777" ht="15.75" customHeight="1">
      <c r="B777" s="353"/>
      <c r="C777" s="353"/>
      <c r="D777" s="353"/>
    </row>
    <row r="778" ht="15.75" customHeight="1">
      <c r="B778" s="353"/>
      <c r="C778" s="353"/>
      <c r="D778" s="353"/>
    </row>
    <row r="779" ht="15.75" customHeight="1">
      <c r="B779" s="353"/>
      <c r="C779" s="353"/>
      <c r="D779" s="353"/>
    </row>
    <row r="780" ht="15.75" customHeight="1">
      <c r="B780" s="353"/>
      <c r="C780" s="353"/>
      <c r="D780" s="353"/>
    </row>
    <row r="781" ht="15.75" customHeight="1">
      <c r="B781" s="353"/>
      <c r="C781" s="353"/>
      <c r="D781" s="353"/>
    </row>
    <row r="782" ht="15.75" customHeight="1">
      <c r="B782" s="353"/>
      <c r="C782" s="353"/>
      <c r="D782" s="353"/>
    </row>
    <row r="783" ht="15.75" customHeight="1">
      <c r="B783" s="353"/>
      <c r="C783" s="353"/>
      <c r="D783" s="353"/>
    </row>
    <row r="784" ht="15.75" customHeight="1">
      <c r="B784" s="353"/>
      <c r="C784" s="353"/>
      <c r="D784" s="353"/>
    </row>
    <row r="785" ht="15.75" customHeight="1">
      <c r="B785" s="353"/>
      <c r="C785" s="353"/>
      <c r="D785" s="353"/>
    </row>
    <row r="786" ht="15.75" customHeight="1">
      <c r="B786" s="353"/>
      <c r="C786" s="353"/>
      <c r="D786" s="353"/>
    </row>
    <row r="787" ht="15.75" customHeight="1">
      <c r="B787" s="353"/>
      <c r="C787" s="353"/>
      <c r="D787" s="353"/>
    </row>
    <row r="788" ht="15.75" customHeight="1">
      <c r="B788" s="353"/>
      <c r="C788" s="353"/>
      <c r="D788" s="353"/>
    </row>
    <row r="789" ht="15.75" customHeight="1">
      <c r="B789" s="353"/>
      <c r="C789" s="353"/>
      <c r="D789" s="353"/>
    </row>
    <row r="790" ht="15.75" customHeight="1">
      <c r="B790" s="353"/>
      <c r="C790" s="353"/>
      <c r="D790" s="353"/>
    </row>
    <row r="791" ht="15.75" customHeight="1">
      <c r="B791" s="353"/>
      <c r="C791" s="353"/>
      <c r="D791" s="353"/>
    </row>
    <row r="792" ht="15.75" customHeight="1">
      <c r="B792" s="353"/>
      <c r="C792" s="353"/>
      <c r="D792" s="353"/>
    </row>
    <row r="793" ht="15.75" customHeight="1">
      <c r="B793" s="353"/>
      <c r="C793" s="353"/>
      <c r="D793" s="353"/>
    </row>
    <row r="794" ht="15.75" customHeight="1">
      <c r="B794" s="353"/>
      <c r="C794" s="353"/>
      <c r="D794" s="353"/>
    </row>
    <row r="795" ht="15.75" customHeight="1">
      <c r="B795" s="353"/>
      <c r="C795" s="353"/>
      <c r="D795" s="353"/>
    </row>
    <row r="796" ht="15.75" customHeight="1">
      <c r="B796" s="353"/>
      <c r="C796" s="353"/>
      <c r="D796" s="353"/>
    </row>
    <row r="797" ht="15.75" customHeight="1">
      <c r="B797" s="353"/>
      <c r="C797" s="353"/>
      <c r="D797" s="353"/>
    </row>
    <row r="798" ht="15.75" customHeight="1">
      <c r="B798" s="353"/>
      <c r="C798" s="353"/>
      <c r="D798" s="353"/>
    </row>
    <row r="799" ht="15.75" customHeight="1">
      <c r="B799" s="353"/>
      <c r="C799" s="353"/>
      <c r="D799" s="353"/>
    </row>
    <row r="800" ht="15.75" customHeight="1">
      <c r="B800" s="353"/>
      <c r="C800" s="353"/>
      <c r="D800" s="353"/>
    </row>
    <row r="801" ht="15.75" customHeight="1">
      <c r="B801" s="353"/>
      <c r="C801" s="353"/>
      <c r="D801" s="353"/>
    </row>
    <row r="802" ht="15.75" customHeight="1">
      <c r="B802" s="353"/>
      <c r="C802" s="353"/>
      <c r="D802" s="353"/>
    </row>
    <row r="803" ht="15.75" customHeight="1">
      <c r="B803" s="353"/>
      <c r="C803" s="353"/>
      <c r="D803" s="353"/>
    </row>
    <row r="804" ht="15.75" customHeight="1">
      <c r="B804" s="353"/>
      <c r="C804" s="353"/>
      <c r="D804" s="353"/>
    </row>
    <row r="805" ht="15.75" customHeight="1">
      <c r="B805" s="353"/>
      <c r="C805" s="353"/>
      <c r="D805" s="353"/>
    </row>
    <row r="806" ht="15.75" customHeight="1">
      <c r="B806" s="353"/>
      <c r="C806" s="353"/>
      <c r="D806" s="353"/>
    </row>
    <row r="807" ht="15.75" customHeight="1">
      <c r="B807" s="353"/>
      <c r="C807" s="353"/>
      <c r="D807" s="353"/>
    </row>
    <row r="808" ht="15.75" customHeight="1">
      <c r="B808" s="353"/>
      <c r="C808" s="353"/>
      <c r="D808" s="353"/>
    </row>
    <row r="809" ht="15.75" customHeight="1">
      <c r="B809" s="353"/>
      <c r="C809" s="353"/>
      <c r="D809" s="353"/>
    </row>
    <row r="810" ht="15.75" customHeight="1">
      <c r="B810" s="353"/>
      <c r="C810" s="353"/>
      <c r="D810" s="353"/>
    </row>
    <row r="811" ht="15.75" customHeight="1">
      <c r="B811" s="353"/>
      <c r="C811" s="353"/>
      <c r="D811" s="353"/>
    </row>
    <row r="812" ht="15.75" customHeight="1">
      <c r="B812" s="353"/>
      <c r="C812" s="353"/>
      <c r="D812" s="353"/>
    </row>
    <row r="813" ht="15.75" customHeight="1">
      <c r="B813" s="353"/>
      <c r="C813" s="353"/>
      <c r="D813" s="353"/>
    </row>
    <row r="814" ht="15.75" customHeight="1">
      <c r="B814" s="353"/>
      <c r="C814" s="353"/>
      <c r="D814" s="353"/>
    </row>
    <row r="815" ht="15.75" customHeight="1">
      <c r="B815" s="353"/>
      <c r="C815" s="353"/>
      <c r="D815" s="353"/>
    </row>
    <row r="816" ht="15.75" customHeight="1">
      <c r="B816" s="353"/>
      <c r="C816" s="353"/>
      <c r="D816" s="353"/>
    </row>
    <row r="817" ht="15.75" customHeight="1">
      <c r="B817" s="353"/>
      <c r="C817" s="353"/>
      <c r="D817" s="353"/>
    </row>
    <row r="818" ht="15.75" customHeight="1">
      <c r="B818" s="353"/>
      <c r="C818" s="353"/>
      <c r="D818" s="353"/>
    </row>
    <row r="819" ht="15.75" customHeight="1">
      <c r="B819" s="353"/>
      <c r="C819" s="353"/>
      <c r="D819" s="353"/>
    </row>
    <row r="820" ht="15.75" customHeight="1">
      <c r="B820" s="353"/>
      <c r="C820" s="353"/>
      <c r="D820" s="353"/>
    </row>
    <row r="821" ht="15.75" customHeight="1">
      <c r="B821" s="353"/>
      <c r="C821" s="353"/>
      <c r="D821" s="353"/>
    </row>
    <row r="822" ht="15.75" customHeight="1">
      <c r="B822" s="353"/>
      <c r="C822" s="353"/>
      <c r="D822" s="353"/>
    </row>
    <row r="823" ht="15.75" customHeight="1">
      <c r="B823" s="353"/>
      <c r="C823" s="353"/>
      <c r="D823" s="353"/>
    </row>
    <row r="824" ht="15.75" customHeight="1">
      <c r="B824" s="353"/>
      <c r="C824" s="353"/>
      <c r="D824" s="353"/>
    </row>
    <row r="825" ht="15.75" customHeight="1">
      <c r="B825" s="353"/>
      <c r="C825" s="353"/>
      <c r="D825" s="353"/>
    </row>
    <row r="826" ht="15.75" customHeight="1">
      <c r="B826" s="353"/>
      <c r="C826" s="353"/>
      <c r="D826" s="353"/>
    </row>
    <row r="827" ht="15.75" customHeight="1">
      <c r="B827" s="353"/>
      <c r="C827" s="353"/>
      <c r="D827" s="353"/>
    </row>
    <row r="828" ht="15.75" customHeight="1">
      <c r="B828" s="353"/>
      <c r="C828" s="353"/>
      <c r="D828" s="353"/>
    </row>
    <row r="829" ht="15.75" customHeight="1">
      <c r="B829" s="353"/>
      <c r="C829" s="353"/>
      <c r="D829" s="353"/>
    </row>
    <row r="830" ht="15.75" customHeight="1">
      <c r="B830" s="353"/>
      <c r="C830" s="353"/>
      <c r="D830" s="353"/>
    </row>
    <row r="831" ht="15.75" customHeight="1">
      <c r="B831" s="353"/>
      <c r="C831" s="353"/>
      <c r="D831" s="353"/>
    </row>
    <row r="832" ht="15.75" customHeight="1">
      <c r="B832" s="353"/>
      <c r="C832" s="353"/>
      <c r="D832" s="353"/>
    </row>
    <row r="833" ht="15.75" customHeight="1">
      <c r="B833" s="353"/>
      <c r="C833" s="353"/>
      <c r="D833" s="353"/>
    </row>
    <row r="834" ht="15.75" customHeight="1">
      <c r="B834" s="353"/>
      <c r="C834" s="353"/>
      <c r="D834" s="353"/>
    </row>
    <row r="835" ht="15.75" customHeight="1">
      <c r="B835" s="353"/>
      <c r="C835" s="353"/>
      <c r="D835" s="353"/>
    </row>
    <row r="836" ht="15.75" customHeight="1">
      <c r="B836" s="353"/>
      <c r="C836" s="353"/>
      <c r="D836" s="353"/>
    </row>
    <row r="837" ht="15.75" customHeight="1">
      <c r="B837" s="353"/>
      <c r="C837" s="353"/>
      <c r="D837" s="353"/>
    </row>
    <row r="838" ht="15.75" customHeight="1">
      <c r="B838" s="353"/>
      <c r="C838" s="353"/>
      <c r="D838" s="353"/>
    </row>
    <row r="839" ht="15.75" customHeight="1">
      <c r="B839" s="353"/>
      <c r="C839" s="353"/>
      <c r="D839" s="353"/>
    </row>
    <row r="840" ht="15.75" customHeight="1">
      <c r="B840" s="353"/>
      <c r="C840" s="353"/>
      <c r="D840" s="353"/>
    </row>
    <row r="841" ht="15.75" customHeight="1">
      <c r="B841" s="353"/>
      <c r="C841" s="353"/>
      <c r="D841" s="353"/>
    </row>
    <row r="842" ht="15.75" customHeight="1">
      <c r="B842" s="353"/>
      <c r="C842" s="353"/>
      <c r="D842" s="353"/>
    </row>
    <row r="843" ht="15.75" customHeight="1">
      <c r="B843" s="353"/>
      <c r="C843" s="353"/>
      <c r="D843" s="353"/>
    </row>
    <row r="844" ht="15.75" customHeight="1">
      <c r="B844" s="353"/>
      <c r="C844" s="353"/>
      <c r="D844" s="353"/>
    </row>
    <row r="845" ht="15.75" customHeight="1">
      <c r="B845" s="353"/>
      <c r="C845" s="353"/>
      <c r="D845" s="353"/>
    </row>
    <row r="846" ht="15.75" customHeight="1">
      <c r="B846" s="353"/>
      <c r="C846" s="353"/>
      <c r="D846" s="353"/>
    </row>
    <row r="847" ht="15.75" customHeight="1">
      <c r="B847" s="353"/>
      <c r="C847" s="353"/>
      <c r="D847" s="353"/>
    </row>
    <row r="848" ht="15.75" customHeight="1">
      <c r="B848" s="353"/>
      <c r="C848" s="353"/>
      <c r="D848" s="353"/>
    </row>
    <row r="849" ht="15.75" customHeight="1">
      <c r="B849" s="353"/>
      <c r="C849" s="353"/>
      <c r="D849" s="353"/>
    </row>
    <row r="850" ht="15.75" customHeight="1">
      <c r="B850" s="353"/>
      <c r="C850" s="353"/>
      <c r="D850" s="353"/>
    </row>
    <row r="851" ht="15.75" customHeight="1">
      <c r="B851" s="353"/>
      <c r="C851" s="353"/>
      <c r="D851" s="353"/>
    </row>
    <row r="852" ht="15.75" customHeight="1">
      <c r="B852" s="353"/>
      <c r="C852" s="353"/>
      <c r="D852" s="353"/>
    </row>
    <row r="853" ht="15.75" customHeight="1">
      <c r="B853" s="353"/>
      <c r="C853" s="353"/>
      <c r="D853" s="353"/>
    </row>
    <row r="854" ht="15.75" customHeight="1">
      <c r="B854" s="353"/>
      <c r="C854" s="353"/>
      <c r="D854" s="353"/>
    </row>
    <row r="855" ht="15.75" customHeight="1">
      <c r="B855" s="353"/>
      <c r="C855" s="353"/>
      <c r="D855" s="353"/>
    </row>
    <row r="856" ht="15.75" customHeight="1">
      <c r="B856" s="353"/>
      <c r="C856" s="353"/>
      <c r="D856" s="353"/>
    </row>
    <row r="857" ht="15.75" customHeight="1">
      <c r="B857" s="353"/>
      <c r="C857" s="353"/>
      <c r="D857" s="353"/>
    </row>
    <row r="858" ht="15.75" customHeight="1">
      <c r="B858" s="353"/>
      <c r="C858" s="353"/>
      <c r="D858" s="353"/>
    </row>
    <row r="859" ht="15.75" customHeight="1">
      <c r="B859" s="353"/>
      <c r="C859" s="353"/>
      <c r="D859" s="353"/>
    </row>
    <row r="860" ht="15.75" customHeight="1">
      <c r="B860" s="353"/>
      <c r="C860" s="353"/>
      <c r="D860" s="353"/>
    </row>
    <row r="861" ht="15.75" customHeight="1">
      <c r="B861" s="353"/>
      <c r="C861" s="353"/>
      <c r="D861" s="353"/>
    </row>
    <row r="862" ht="15.75" customHeight="1">
      <c r="B862" s="353"/>
      <c r="C862" s="353"/>
      <c r="D862" s="353"/>
    </row>
    <row r="863" ht="15.75" customHeight="1">
      <c r="B863" s="353"/>
      <c r="C863" s="353"/>
      <c r="D863" s="353"/>
    </row>
    <row r="864" ht="15.75" customHeight="1">
      <c r="B864" s="353"/>
      <c r="C864" s="353"/>
      <c r="D864" s="353"/>
    </row>
    <row r="865" ht="15.75" customHeight="1">
      <c r="B865" s="353"/>
      <c r="C865" s="353"/>
      <c r="D865" s="353"/>
    </row>
    <row r="866" ht="15.75" customHeight="1">
      <c r="B866" s="353"/>
      <c r="C866" s="353"/>
      <c r="D866" s="353"/>
    </row>
    <row r="867" ht="15.75" customHeight="1">
      <c r="B867" s="353"/>
      <c r="C867" s="353"/>
      <c r="D867" s="353"/>
    </row>
    <row r="868" ht="15.75" customHeight="1">
      <c r="B868" s="353"/>
      <c r="C868" s="353"/>
      <c r="D868" s="353"/>
    </row>
    <row r="869" ht="15.75" customHeight="1">
      <c r="B869" s="353"/>
      <c r="C869" s="353"/>
      <c r="D869" s="353"/>
    </row>
    <row r="870" ht="15.75" customHeight="1">
      <c r="B870" s="353"/>
      <c r="C870" s="353"/>
      <c r="D870" s="353"/>
    </row>
    <row r="871" ht="15.75" customHeight="1">
      <c r="B871" s="353"/>
      <c r="C871" s="353"/>
      <c r="D871" s="353"/>
    </row>
    <row r="872" ht="15.75" customHeight="1">
      <c r="B872" s="353"/>
      <c r="C872" s="353"/>
      <c r="D872" s="353"/>
    </row>
    <row r="873" ht="15.75" customHeight="1">
      <c r="B873" s="353"/>
      <c r="C873" s="353"/>
      <c r="D873" s="353"/>
    </row>
    <row r="874" ht="15.75" customHeight="1">
      <c r="B874" s="353"/>
      <c r="C874" s="353"/>
      <c r="D874" s="353"/>
    </row>
    <row r="875" ht="15.75" customHeight="1">
      <c r="B875" s="353"/>
      <c r="C875" s="353"/>
      <c r="D875" s="353"/>
    </row>
    <row r="876" ht="15.75" customHeight="1">
      <c r="B876" s="353"/>
      <c r="C876" s="353"/>
      <c r="D876" s="353"/>
    </row>
    <row r="877" ht="15.75" customHeight="1">
      <c r="B877" s="353"/>
      <c r="C877" s="353"/>
      <c r="D877" s="353"/>
    </row>
    <row r="878" ht="15.75" customHeight="1">
      <c r="B878" s="353"/>
      <c r="C878" s="353"/>
      <c r="D878" s="353"/>
    </row>
    <row r="879" ht="15.75" customHeight="1">
      <c r="B879" s="353"/>
      <c r="C879" s="353"/>
      <c r="D879" s="353"/>
    </row>
    <row r="880" ht="15.75" customHeight="1">
      <c r="B880" s="353"/>
      <c r="C880" s="353"/>
      <c r="D880" s="353"/>
    </row>
    <row r="881" ht="15.75" customHeight="1">
      <c r="B881" s="353"/>
      <c r="C881" s="353"/>
      <c r="D881" s="353"/>
    </row>
    <row r="882" ht="15.75" customHeight="1">
      <c r="B882" s="353"/>
      <c r="C882" s="353"/>
      <c r="D882" s="353"/>
    </row>
    <row r="883" ht="15.75" customHeight="1">
      <c r="B883" s="353"/>
      <c r="C883" s="353"/>
      <c r="D883" s="353"/>
    </row>
    <row r="884" ht="15.75" customHeight="1">
      <c r="B884" s="353"/>
      <c r="C884" s="353"/>
      <c r="D884" s="353"/>
    </row>
    <row r="885" ht="15.75" customHeight="1">
      <c r="B885" s="353"/>
      <c r="C885" s="353"/>
      <c r="D885" s="353"/>
    </row>
    <row r="886" ht="15.75" customHeight="1">
      <c r="B886" s="353"/>
      <c r="C886" s="353"/>
      <c r="D886" s="353"/>
    </row>
    <row r="887" ht="15.75" customHeight="1">
      <c r="B887" s="353"/>
      <c r="C887" s="353"/>
      <c r="D887" s="353"/>
    </row>
    <row r="888" ht="15.75" customHeight="1">
      <c r="B888" s="353"/>
      <c r="C888" s="353"/>
      <c r="D888" s="353"/>
    </row>
    <row r="889" ht="15.75" customHeight="1">
      <c r="B889" s="353"/>
      <c r="C889" s="353"/>
      <c r="D889" s="353"/>
    </row>
    <row r="890" ht="15.75" customHeight="1">
      <c r="B890" s="353"/>
      <c r="C890" s="353"/>
      <c r="D890" s="353"/>
    </row>
    <row r="891" ht="15.75" customHeight="1">
      <c r="B891" s="353"/>
      <c r="C891" s="353"/>
      <c r="D891" s="353"/>
    </row>
    <row r="892" ht="15.75" customHeight="1">
      <c r="B892" s="353"/>
      <c r="C892" s="353"/>
      <c r="D892" s="353"/>
    </row>
    <row r="893" ht="15.75" customHeight="1">
      <c r="B893" s="353"/>
      <c r="C893" s="353"/>
      <c r="D893" s="353"/>
    </row>
    <row r="894" ht="15.75" customHeight="1">
      <c r="B894" s="353"/>
      <c r="C894" s="353"/>
      <c r="D894" s="353"/>
    </row>
    <row r="895" ht="15.75" customHeight="1">
      <c r="B895" s="353"/>
      <c r="C895" s="353"/>
      <c r="D895" s="353"/>
    </row>
    <row r="896" ht="15.75" customHeight="1">
      <c r="B896" s="353"/>
      <c r="C896" s="353"/>
      <c r="D896" s="353"/>
    </row>
    <row r="897" ht="15.75" customHeight="1">
      <c r="B897" s="353"/>
      <c r="C897" s="353"/>
      <c r="D897" s="353"/>
    </row>
    <row r="898" ht="15.75" customHeight="1">
      <c r="B898" s="353"/>
      <c r="C898" s="353"/>
      <c r="D898" s="353"/>
    </row>
    <row r="899" ht="15.75" customHeight="1">
      <c r="B899" s="353"/>
      <c r="C899" s="353"/>
      <c r="D899" s="353"/>
    </row>
    <row r="900" ht="15.75" customHeight="1">
      <c r="B900" s="353"/>
      <c r="C900" s="353"/>
      <c r="D900" s="353"/>
    </row>
    <row r="901" ht="15.75" customHeight="1">
      <c r="B901" s="353"/>
      <c r="C901" s="353"/>
      <c r="D901" s="353"/>
    </row>
    <row r="902" ht="15.75" customHeight="1">
      <c r="B902" s="353"/>
      <c r="C902" s="353"/>
      <c r="D902" s="353"/>
    </row>
    <row r="903" ht="15.75" customHeight="1">
      <c r="B903" s="353"/>
      <c r="C903" s="353"/>
      <c r="D903" s="353"/>
    </row>
    <row r="904" ht="15.75" customHeight="1">
      <c r="B904" s="353"/>
      <c r="C904" s="353"/>
      <c r="D904" s="353"/>
    </row>
    <row r="905" ht="15.75" customHeight="1">
      <c r="B905" s="353"/>
      <c r="C905" s="353"/>
      <c r="D905" s="353"/>
    </row>
    <row r="906" ht="15.75" customHeight="1">
      <c r="B906" s="353"/>
      <c r="C906" s="353"/>
      <c r="D906" s="353"/>
    </row>
    <row r="907" ht="15.75" customHeight="1">
      <c r="B907" s="353"/>
      <c r="C907" s="353"/>
      <c r="D907" s="353"/>
    </row>
    <row r="908" ht="15.75" customHeight="1">
      <c r="B908" s="353"/>
      <c r="C908" s="353"/>
      <c r="D908" s="353"/>
    </row>
    <row r="909" ht="15.75" customHeight="1">
      <c r="B909" s="353"/>
      <c r="C909" s="353"/>
      <c r="D909" s="353"/>
    </row>
    <row r="910" ht="15.75" customHeight="1">
      <c r="B910" s="353"/>
      <c r="C910" s="353"/>
      <c r="D910" s="353"/>
    </row>
    <row r="911" ht="15.75" customHeight="1">
      <c r="B911" s="353"/>
      <c r="C911" s="353"/>
      <c r="D911" s="353"/>
    </row>
    <row r="912" ht="15.75" customHeight="1">
      <c r="B912" s="353"/>
      <c r="C912" s="353"/>
      <c r="D912" s="353"/>
    </row>
    <row r="913" ht="15.75" customHeight="1">
      <c r="B913" s="353"/>
      <c r="C913" s="353"/>
      <c r="D913" s="353"/>
    </row>
    <row r="914" ht="15.75" customHeight="1">
      <c r="B914" s="353"/>
      <c r="C914" s="353"/>
      <c r="D914" s="353"/>
    </row>
    <row r="915" ht="15.75" customHeight="1">
      <c r="B915" s="353"/>
      <c r="C915" s="353"/>
      <c r="D915" s="353"/>
    </row>
    <row r="916" ht="15.75" customHeight="1">
      <c r="B916" s="353"/>
      <c r="C916" s="353"/>
      <c r="D916" s="353"/>
    </row>
    <row r="917" ht="15.75" customHeight="1">
      <c r="B917" s="353"/>
      <c r="C917" s="353"/>
      <c r="D917" s="353"/>
    </row>
    <row r="918" ht="15.75" customHeight="1">
      <c r="B918" s="353"/>
      <c r="C918" s="353"/>
      <c r="D918" s="353"/>
    </row>
    <row r="919" ht="15.75" customHeight="1">
      <c r="B919" s="353"/>
      <c r="C919" s="353"/>
      <c r="D919" s="353"/>
    </row>
    <row r="920" ht="15.75" customHeight="1">
      <c r="B920" s="353"/>
      <c r="C920" s="353"/>
      <c r="D920" s="353"/>
    </row>
    <row r="921" ht="15.75" customHeight="1">
      <c r="B921" s="353"/>
      <c r="C921" s="353"/>
      <c r="D921" s="353"/>
    </row>
    <row r="922" ht="15.75" customHeight="1">
      <c r="B922" s="353"/>
      <c r="C922" s="353"/>
      <c r="D922" s="353"/>
    </row>
    <row r="923" ht="15.75" customHeight="1">
      <c r="B923" s="353"/>
      <c r="C923" s="353"/>
      <c r="D923" s="353"/>
    </row>
    <row r="924" ht="15.75" customHeight="1">
      <c r="B924" s="353"/>
      <c r="C924" s="353"/>
      <c r="D924" s="353"/>
    </row>
    <row r="925" ht="15.75" customHeight="1">
      <c r="B925" s="353"/>
      <c r="C925" s="353"/>
      <c r="D925" s="353"/>
    </row>
    <row r="926" ht="15.75" customHeight="1">
      <c r="B926" s="353"/>
      <c r="C926" s="353"/>
      <c r="D926" s="353"/>
    </row>
    <row r="927" ht="15.75" customHeight="1">
      <c r="B927" s="353"/>
      <c r="C927" s="353"/>
      <c r="D927" s="353"/>
    </row>
    <row r="928" ht="15.75" customHeight="1">
      <c r="B928" s="353"/>
      <c r="C928" s="353"/>
      <c r="D928" s="353"/>
    </row>
    <row r="929" ht="15.75" customHeight="1">
      <c r="B929" s="353"/>
      <c r="C929" s="353"/>
      <c r="D929" s="353"/>
    </row>
    <row r="930" ht="15.75" customHeight="1">
      <c r="B930" s="353"/>
      <c r="C930" s="353"/>
      <c r="D930" s="353"/>
    </row>
    <row r="931" ht="15.75" customHeight="1">
      <c r="B931" s="353"/>
      <c r="C931" s="353"/>
      <c r="D931" s="353"/>
    </row>
    <row r="932" ht="15.75" customHeight="1">
      <c r="B932" s="353"/>
      <c r="C932" s="353"/>
      <c r="D932" s="353"/>
    </row>
    <row r="933" ht="15.75" customHeight="1">
      <c r="B933" s="353"/>
      <c r="C933" s="353"/>
      <c r="D933" s="353"/>
    </row>
    <row r="934" ht="15.75" customHeight="1">
      <c r="B934" s="353"/>
      <c r="C934" s="353"/>
      <c r="D934" s="353"/>
    </row>
    <row r="935" ht="15.75" customHeight="1">
      <c r="B935" s="353"/>
      <c r="C935" s="353"/>
      <c r="D935" s="353"/>
    </row>
    <row r="936" ht="15.75" customHeight="1">
      <c r="B936" s="353"/>
      <c r="C936" s="353"/>
      <c r="D936" s="353"/>
    </row>
    <row r="937" ht="15.75" customHeight="1">
      <c r="B937" s="353"/>
      <c r="C937" s="353"/>
      <c r="D937" s="353"/>
    </row>
    <row r="938" ht="15.75" customHeight="1">
      <c r="B938" s="353"/>
      <c r="C938" s="353"/>
      <c r="D938" s="353"/>
    </row>
    <row r="939" ht="15.75" customHeight="1">
      <c r="B939" s="353"/>
      <c r="C939" s="353"/>
      <c r="D939" s="353"/>
    </row>
    <row r="940" ht="15.75" customHeight="1">
      <c r="B940" s="353"/>
      <c r="C940" s="353"/>
      <c r="D940" s="353"/>
    </row>
    <row r="941" ht="15.75" customHeight="1">
      <c r="B941" s="353"/>
      <c r="C941" s="353"/>
      <c r="D941" s="353"/>
    </row>
    <row r="942" ht="15.75" customHeight="1">
      <c r="B942" s="353"/>
      <c r="C942" s="353"/>
      <c r="D942" s="353"/>
    </row>
    <row r="943" ht="15.75" customHeight="1">
      <c r="B943" s="353"/>
      <c r="C943" s="353"/>
      <c r="D943" s="353"/>
    </row>
    <row r="944" ht="15.75" customHeight="1">
      <c r="B944" s="353"/>
      <c r="C944" s="353"/>
      <c r="D944" s="353"/>
    </row>
    <row r="945" ht="15.75" customHeight="1">
      <c r="B945" s="353"/>
      <c r="C945" s="353"/>
      <c r="D945" s="353"/>
    </row>
    <row r="946" ht="15.75" customHeight="1">
      <c r="B946" s="353"/>
      <c r="C946" s="353"/>
      <c r="D946" s="353"/>
    </row>
    <row r="947" ht="15.75" customHeight="1">
      <c r="B947" s="353"/>
      <c r="C947" s="353"/>
      <c r="D947" s="353"/>
    </row>
    <row r="948" ht="15.75" customHeight="1">
      <c r="B948" s="353"/>
      <c r="C948" s="353"/>
      <c r="D948" s="353"/>
    </row>
    <row r="949" ht="15.75" customHeight="1">
      <c r="B949" s="353"/>
      <c r="C949" s="353"/>
      <c r="D949" s="353"/>
    </row>
    <row r="950" ht="15.75" customHeight="1">
      <c r="B950" s="353"/>
      <c r="C950" s="353"/>
      <c r="D950" s="353"/>
    </row>
    <row r="951" ht="15.75" customHeight="1">
      <c r="B951" s="353"/>
      <c r="C951" s="353"/>
      <c r="D951" s="353"/>
    </row>
    <row r="952" ht="15.75" customHeight="1">
      <c r="B952" s="353"/>
      <c r="C952" s="353"/>
      <c r="D952" s="353"/>
    </row>
    <row r="953" ht="15.75" customHeight="1">
      <c r="B953" s="353"/>
      <c r="C953" s="353"/>
      <c r="D953" s="353"/>
    </row>
    <row r="954" ht="15.75" customHeight="1">
      <c r="B954" s="353"/>
      <c r="C954" s="353"/>
      <c r="D954" s="353"/>
    </row>
    <row r="955" ht="15.75" customHeight="1">
      <c r="B955" s="353"/>
      <c r="C955" s="353"/>
      <c r="D955" s="353"/>
    </row>
    <row r="956" ht="15.75" customHeight="1">
      <c r="B956" s="353"/>
      <c r="C956" s="353"/>
      <c r="D956" s="353"/>
    </row>
    <row r="957" ht="15.75" customHeight="1">
      <c r="B957" s="353"/>
      <c r="C957" s="353"/>
      <c r="D957" s="353"/>
    </row>
    <row r="958" ht="15.75" customHeight="1">
      <c r="B958" s="353"/>
      <c r="C958" s="353"/>
      <c r="D958" s="353"/>
    </row>
    <row r="959" ht="15.75" customHeight="1">
      <c r="B959" s="353"/>
      <c r="C959" s="353"/>
      <c r="D959" s="353"/>
    </row>
    <row r="960" ht="15.75" customHeight="1">
      <c r="B960" s="353"/>
      <c r="C960" s="353"/>
      <c r="D960" s="353"/>
    </row>
    <row r="961" ht="15.75" customHeight="1">
      <c r="B961" s="353"/>
      <c r="C961" s="353"/>
      <c r="D961" s="353"/>
    </row>
    <row r="962" ht="15.75" customHeight="1">
      <c r="B962" s="353"/>
      <c r="C962" s="353"/>
      <c r="D962" s="353"/>
    </row>
    <row r="963" ht="15.75" customHeight="1">
      <c r="B963" s="353"/>
      <c r="C963" s="353"/>
      <c r="D963" s="353"/>
    </row>
    <row r="964" ht="15.75" customHeight="1">
      <c r="B964" s="353"/>
      <c r="C964" s="353"/>
      <c r="D964" s="353"/>
    </row>
    <row r="965" ht="15.75" customHeight="1">
      <c r="B965" s="353"/>
      <c r="C965" s="353"/>
      <c r="D965" s="353"/>
    </row>
    <row r="966" ht="15.75" customHeight="1">
      <c r="B966" s="353"/>
      <c r="C966" s="353"/>
      <c r="D966" s="353"/>
    </row>
    <row r="967" ht="15.75" customHeight="1">
      <c r="B967" s="353"/>
      <c r="C967" s="353"/>
      <c r="D967" s="353"/>
    </row>
    <row r="968" ht="15.75" customHeight="1">
      <c r="B968" s="353"/>
      <c r="C968" s="353"/>
      <c r="D968" s="353"/>
    </row>
    <row r="969" ht="15.75" customHeight="1">
      <c r="B969" s="353"/>
      <c r="C969" s="353"/>
      <c r="D969" s="353"/>
    </row>
    <row r="970" ht="15.75" customHeight="1">
      <c r="B970" s="353"/>
      <c r="C970" s="353"/>
      <c r="D970" s="353"/>
    </row>
    <row r="971" ht="15.75" customHeight="1">
      <c r="B971" s="353"/>
      <c r="C971" s="353"/>
      <c r="D971" s="353"/>
    </row>
    <row r="972" ht="15.75" customHeight="1">
      <c r="B972" s="353"/>
      <c r="C972" s="353"/>
      <c r="D972" s="353"/>
    </row>
    <row r="973" ht="15.75" customHeight="1">
      <c r="B973" s="353"/>
      <c r="C973" s="353"/>
      <c r="D973" s="353"/>
    </row>
    <row r="974" ht="15.75" customHeight="1">
      <c r="B974" s="353"/>
      <c r="C974" s="353"/>
      <c r="D974" s="353"/>
    </row>
    <row r="975" ht="15.75" customHeight="1">
      <c r="B975" s="353"/>
      <c r="C975" s="353"/>
      <c r="D975" s="353"/>
    </row>
    <row r="976" ht="15.75" customHeight="1">
      <c r="B976" s="353"/>
      <c r="C976" s="353"/>
      <c r="D976" s="353"/>
    </row>
    <row r="977" ht="15.75" customHeight="1">
      <c r="B977" s="353"/>
      <c r="C977" s="353"/>
      <c r="D977" s="353"/>
    </row>
    <row r="978" ht="15.75" customHeight="1">
      <c r="B978" s="353"/>
      <c r="C978" s="353"/>
      <c r="D978" s="353"/>
    </row>
    <row r="979" ht="15.75" customHeight="1">
      <c r="B979" s="353"/>
      <c r="C979" s="353"/>
      <c r="D979" s="353"/>
    </row>
    <row r="980" ht="15.75" customHeight="1">
      <c r="B980" s="353"/>
      <c r="C980" s="353"/>
      <c r="D980" s="353"/>
    </row>
    <row r="981" ht="15.75" customHeight="1">
      <c r="B981" s="353"/>
      <c r="C981" s="353"/>
      <c r="D981" s="353"/>
    </row>
    <row r="982" ht="15.75" customHeight="1">
      <c r="B982" s="353"/>
      <c r="C982" s="353"/>
      <c r="D982" s="353"/>
    </row>
    <row r="983" ht="15.75" customHeight="1">
      <c r="B983" s="353"/>
      <c r="C983" s="353"/>
      <c r="D983" s="353"/>
    </row>
    <row r="984" ht="15.75" customHeight="1">
      <c r="B984" s="353"/>
      <c r="C984" s="353"/>
      <c r="D984" s="353"/>
    </row>
    <row r="985" ht="15.75" customHeight="1">
      <c r="B985" s="353"/>
      <c r="C985" s="353"/>
      <c r="D985" s="353"/>
    </row>
    <row r="986" ht="15.75" customHeight="1">
      <c r="B986" s="353"/>
      <c r="C986" s="353"/>
      <c r="D986" s="353"/>
    </row>
    <row r="987" ht="15.75" customHeight="1">
      <c r="B987" s="353"/>
      <c r="C987" s="353"/>
      <c r="D987" s="353"/>
    </row>
    <row r="988" ht="15.75" customHeight="1">
      <c r="B988" s="353"/>
      <c r="C988" s="353"/>
      <c r="D988" s="353"/>
    </row>
    <row r="989" ht="15.75" customHeight="1">
      <c r="B989" s="353"/>
      <c r="C989" s="353"/>
      <c r="D989" s="353"/>
    </row>
    <row r="990" ht="15.75" customHeight="1">
      <c r="B990" s="353"/>
      <c r="C990" s="353"/>
      <c r="D990" s="353"/>
    </row>
    <row r="991" ht="15.75" customHeight="1">
      <c r="B991" s="353"/>
      <c r="C991" s="353"/>
      <c r="D991" s="353"/>
    </row>
    <row r="992" ht="15.75" customHeight="1">
      <c r="B992" s="353"/>
      <c r="C992" s="353"/>
      <c r="D992" s="353"/>
    </row>
    <row r="993" ht="15.75" customHeight="1">
      <c r="B993" s="353"/>
      <c r="C993" s="353"/>
      <c r="D993" s="353"/>
    </row>
    <row r="994" ht="15.75" customHeight="1">
      <c r="B994" s="353"/>
      <c r="C994" s="353"/>
      <c r="D994" s="353"/>
    </row>
    <row r="995" ht="15.75" customHeight="1">
      <c r="B995" s="353"/>
      <c r="C995" s="353"/>
      <c r="D995" s="353"/>
    </row>
    <row r="996" ht="15.75" customHeight="1">
      <c r="B996" s="353"/>
      <c r="C996" s="353"/>
      <c r="D996" s="353"/>
    </row>
    <row r="997" ht="15.75" customHeight="1">
      <c r="B997" s="353"/>
      <c r="C997" s="353"/>
      <c r="D997" s="353"/>
    </row>
    <row r="998" ht="15.75" customHeight="1">
      <c r="B998" s="353"/>
      <c r="C998" s="353"/>
      <c r="D998" s="353"/>
    </row>
    <row r="999" ht="15.75" customHeight="1">
      <c r="B999" s="353"/>
      <c r="C999" s="353"/>
      <c r="D999" s="353"/>
    </row>
    <row r="1000" ht="15.75" customHeight="1">
      <c r="B1000" s="353"/>
      <c r="C1000" s="353"/>
      <c r="D1000" s="353"/>
    </row>
    <row r="1001" ht="15.75" customHeight="1">
      <c r="B1001" s="353"/>
      <c r="C1001" s="353"/>
      <c r="D1001" s="353"/>
    </row>
    <row r="1002" ht="15.75" customHeight="1">
      <c r="B1002" s="353"/>
      <c r="C1002" s="353"/>
      <c r="D1002" s="353"/>
    </row>
    <row r="1003" ht="15.75" customHeight="1">
      <c r="B1003" s="353"/>
      <c r="C1003" s="353"/>
      <c r="D1003" s="353"/>
    </row>
    <row r="1004" ht="15.75" customHeight="1">
      <c r="B1004" s="353"/>
      <c r="C1004" s="353"/>
      <c r="D1004" s="353"/>
    </row>
    <row r="1005" ht="15.75" customHeight="1">
      <c r="B1005" s="353"/>
      <c r="C1005" s="353"/>
      <c r="D1005" s="353"/>
    </row>
    <row r="1006" ht="15.75" customHeight="1">
      <c r="B1006" s="353"/>
      <c r="C1006" s="353"/>
      <c r="D1006" s="353"/>
    </row>
    <row r="1007" ht="15.75" customHeight="1">
      <c r="B1007" s="353"/>
      <c r="C1007" s="353"/>
      <c r="D1007" s="353"/>
    </row>
    <row r="1008" ht="15.75" customHeight="1">
      <c r="B1008" s="353"/>
      <c r="C1008" s="353"/>
      <c r="D1008" s="353"/>
    </row>
    <row r="1009" ht="15.75" customHeight="1">
      <c r="B1009" s="353"/>
      <c r="C1009" s="353"/>
      <c r="D1009" s="353"/>
    </row>
    <row r="1010" ht="15.75" customHeight="1">
      <c r="B1010" s="353"/>
      <c r="C1010" s="353"/>
      <c r="D1010" s="353"/>
    </row>
    <row r="1011" ht="15.75" customHeight="1">
      <c r="B1011" s="353"/>
      <c r="C1011" s="353"/>
      <c r="D1011" s="353"/>
    </row>
    <row r="1012" ht="15.75" customHeight="1">
      <c r="B1012" s="353"/>
      <c r="C1012" s="353"/>
      <c r="D1012" s="353"/>
    </row>
    <row r="1013" ht="15.75" customHeight="1">
      <c r="B1013" s="353"/>
      <c r="C1013" s="353"/>
      <c r="D1013" s="353"/>
    </row>
    <row r="1014" ht="15.75" customHeight="1">
      <c r="B1014" s="353"/>
      <c r="C1014" s="353"/>
      <c r="D1014" s="353"/>
    </row>
    <row r="1015" ht="15.75" customHeight="1">
      <c r="B1015" s="353"/>
      <c r="C1015" s="353"/>
      <c r="D1015" s="353"/>
    </row>
    <row r="1016" ht="15.75" customHeight="1">
      <c r="B1016" s="353"/>
      <c r="C1016" s="353"/>
      <c r="D1016" s="353"/>
    </row>
    <row r="1017" ht="15.75" customHeight="1">
      <c r="B1017" s="353"/>
      <c r="C1017" s="353"/>
      <c r="D1017" s="353"/>
    </row>
    <row r="1018" ht="15.75" customHeight="1">
      <c r="B1018" s="353"/>
      <c r="C1018" s="353"/>
      <c r="D1018" s="353"/>
    </row>
    <row r="1019" ht="15.75" customHeight="1">
      <c r="B1019" s="353"/>
      <c r="C1019" s="353"/>
      <c r="D1019" s="353"/>
    </row>
    <row r="1020" ht="15.75" customHeight="1">
      <c r="B1020" s="353"/>
      <c r="C1020" s="353"/>
      <c r="D1020" s="353"/>
    </row>
    <row r="1021" ht="15.75" customHeight="1">
      <c r="B1021" s="353"/>
      <c r="C1021" s="353"/>
      <c r="D1021" s="353"/>
    </row>
    <row r="1022" ht="15.75" customHeight="1">
      <c r="B1022" s="353"/>
      <c r="C1022" s="353"/>
      <c r="D1022" s="353"/>
    </row>
    <row r="1023" ht="15.75" customHeight="1">
      <c r="B1023" s="353"/>
      <c r="C1023" s="353"/>
      <c r="D1023" s="353"/>
    </row>
    <row r="1024" ht="15.75" customHeight="1">
      <c r="B1024" s="353"/>
      <c r="C1024" s="353"/>
      <c r="D1024" s="353"/>
    </row>
    <row r="1025" ht="15.75" customHeight="1">
      <c r="B1025" s="353"/>
      <c r="C1025" s="353"/>
      <c r="D1025" s="353"/>
    </row>
    <row r="1026" ht="15.75" customHeight="1">
      <c r="B1026" s="353"/>
      <c r="C1026" s="353"/>
      <c r="D1026" s="353"/>
    </row>
    <row r="1027" ht="15.75" customHeight="1">
      <c r="B1027" s="353"/>
      <c r="C1027" s="353"/>
      <c r="D1027" s="353"/>
    </row>
  </sheetData>
  <mergeCells count="16">
    <mergeCell ref="A1:D1"/>
    <mergeCell ref="A2:D2"/>
    <mergeCell ref="A3:A4"/>
    <mergeCell ref="B3:B4"/>
    <mergeCell ref="C3:C4"/>
    <mergeCell ref="D3:D4"/>
    <mergeCell ref="A17:D17"/>
    <mergeCell ref="C41:C42"/>
    <mergeCell ref="D41:D42"/>
    <mergeCell ref="A18:A19"/>
    <mergeCell ref="B18:B19"/>
    <mergeCell ref="C18:C19"/>
    <mergeCell ref="D18:D19"/>
    <mergeCell ref="A40:D40"/>
    <mergeCell ref="A41:A42"/>
    <mergeCell ref="B41:B42"/>
  </mergeCells>
  <hyperlinks>
    <hyperlink r:id="rId1" ref="B9"/>
    <hyperlink r:id="rId2" ref="C9"/>
    <hyperlink r:id="rId3" ref="D9"/>
    <hyperlink r:id="rId4" ref="C13"/>
    <hyperlink r:id="rId5" ref="D13"/>
    <hyperlink r:id="rId6" ref="D15"/>
    <hyperlink r:id="rId7" ref="D16"/>
    <hyperlink r:id="rId8" ref="B27"/>
    <hyperlink r:id="rId9" ref="C27"/>
    <hyperlink r:id="rId10" ref="D27"/>
    <hyperlink r:id="rId11" ref="C32"/>
    <hyperlink r:id="rId12" ref="D32"/>
    <hyperlink r:id="rId13" ref="B34"/>
    <hyperlink r:id="rId14" ref="D34"/>
    <hyperlink r:id="rId15" ref="B35"/>
    <hyperlink r:id="rId16" ref="C35"/>
    <hyperlink r:id="rId17" ref="D35"/>
    <hyperlink r:id="rId18" ref="B37"/>
    <hyperlink r:id="rId19" ref="C37"/>
    <hyperlink r:id="rId20" ref="D37"/>
    <hyperlink r:id="rId21" ref="B38"/>
    <hyperlink r:id="rId22" ref="C38"/>
    <hyperlink r:id="rId23" ref="D38"/>
    <hyperlink r:id="rId24" ref="C45"/>
    <hyperlink r:id="rId25" ref="D45"/>
    <hyperlink r:id="rId26" ref="B48"/>
    <hyperlink r:id="rId27" ref="C48"/>
    <hyperlink r:id="rId28" ref="B49"/>
    <hyperlink r:id="rId29" ref="C49"/>
    <hyperlink r:id="rId30" ref="D49"/>
    <hyperlink r:id="rId31" ref="B50"/>
    <hyperlink r:id="rId32" ref="C50"/>
    <hyperlink r:id="rId33" ref="D50"/>
    <hyperlink r:id="rId34" ref="C52"/>
    <hyperlink r:id="rId35" ref="B53"/>
    <hyperlink r:id="rId36" ref="C53"/>
    <hyperlink r:id="rId37" ref="B54"/>
    <hyperlink r:id="rId38" ref="C54"/>
    <hyperlink r:id="rId39" ref="B55"/>
    <hyperlink r:id="rId40" ref="C55"/>
    <hyperlink r:id="rId41" ref="D55"/>
    <hyperlink r:id="rId42" ref="D56"/>
    <hyperlink r:id="rId43" ref="B58"/>
    <hyperlink r:id="rId44" ref="C58"/>
    <hyperlink r:id="rId45" ref="D58"/>
    <hyperlink r:id="rId46" ref="B59"/>
    <hyperlink r:id="rId47" ref="D59"/>
    <hyperlink r:id="rId48" ref="D63"/>
    <hyperlink r:id="rId49" ref="B64"/>
    <hyperlink r:id="rId50" ref="C64"/>
    <hyperlink r:id="rId51" ref="D64"/>
    <hyperlink r:id="rId52" ref="B65"/>
    <hyperlink r:id="rId53" ref="C65"/>
    <hyperlink r:id="rId54" ref="D65"/>
    <hyperlink r:id="rId55" ref="B66"/>
    <hyperlink r:id="rId56" ref="C66"/>
    <hyperlink r:id="rId57" ref="D66"/>
    <hyperlink r:id="rId58" ref="B67"/>
    <hyperlink r:id="rId59" ref="C67"/>
    <hyperlink r:id="rId60" ref="D67"/>
  </hyperlinks>
  <printOptions/>
  <pageMargins bottom="0.787401575" footer="0.0" header="0.0" left="0.511811024" right="0.511811024" top="0.787401575"/>
  <pageSetup paperSize="9" orientation="portrait"/>
  <drawing r:id="rId6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9.13"/>
    <col customWidth="1" min="2" max="2" width="11.75"/>
    <col customWidth="1" min="3" max="6" width="9.13"/>
    <col customWidth="1" min="7" max="7" width="13.38"/>
    <col customWidth="1" min="8" max="8" width="14.13"/>
    <col customWidth="1" min="9" max="9" width="16.38"/>
    <col customWidth="1" min="10" max="10" width="12.0"/>
    <col customWidth="1" min="11" max="11" width="14.25"/>
    <col customWidth="1" min="12" max="12" width="9.13"/>
    <col customWidth="1" min="13" max="13" width="13.75"/>
    <col customWidth="1" min="14" max="18" width="9.13"/>
    <col customWidth="1" min="19" max="26" width="8.63"/>
  </cols>
  <sheetData>
    <row r="1" ht="18.75" customHeight="1">
      <c r="A1" s="31" t="s">
        <v>25</v>
      </c>
      <c r="J1" s="32"/>
      <c r="K1" s="32"/>
      <c r="L1" s="32"/>
      <c r="M1" s="32"/>
      <c r="N1" s="33"/>
      <c r="O1" s="32"/>
      <c r="P1" s="33"/>
      <c r="Q1" s="33"/>
      <c r="R1" s="33"/>
      <c r="S1" s="33"/>
      <c r="T1" s="33"/>
      <c r="U1" s="33"/>
      <c r="V1" s="33"/>
      <c r="W1" s="33"/>
      <c r="X1" s="33"/>
      <c r="Y1" s="33"/>
      <c r="Z1" s="33"/>
    </row>
    <row r="2" ht="11.25" customHeight="1">
      <c r="A2" s="31" t="s">
        <v>26</v>
      </c>
      <c r="J2" s="32"/>
      <c r="K2" s="32"/>
      <c r="L2" s="32"/>
      <c r="M2" s="32"/>
      <c r="N2" s="33"/>
      <c r="O2" s="32"/>
      <c r="P2" s="33"/>
      <c r="Q2" s="33"/>
      <c r="R2" s="33"/>
      <c r="S2" s="33"/>
      <c r="T2" s="33"/>
      <c r="U2" s="33"/>
      <c r="V2" s="33"/>
      <c r="W2" s="33"/>
      <c r="X2" s="33"/>
      <c r="Y2" s="33"/>
      <c r="Z2" s="33"/>
    </row>
    <row r="3" ht="12.75" customHeight="1">
      <c r="A3" s="31" t="s">
        <v>27</v>
      </c>
      <c r="J3" s="32"/>
      <c r="K3" s="32"/>
      <c r="L3" s="32"/>
      <c r="M3" s="32"/>
      <c r="N3" s="33"/>
      <c r="O3" s="32"/>
      <c r="P3" s="33"/>
      <c r="Q3" s="33"/>
      <c r="R3" s="33"/>
      <c r="S3" s="33"/>
      <c r="T3" s="33"/>
      <c r="U3" s="33"/>
      <c r="V3" s="33"/>
      <c r="W3" s="33"/>
      <c r="X3" s="33"/>
      <c r="Y3" s="33"/>
      <c r="Z3" s="33"/>
    </row>
    <row r="4" ht="12.75" customHeight="1">
      <c r="A4" s="34"/>
      <c r="J4" s="32"/>
      <c r="K4" s="32"/>
      <c r="L4" s="32"/>
      <c r="M4" s="32"/>
      <c r="N4" s="33"/>
      <c r="O4" s="32"/>
      <c r="P4" s="33"/>
      <c r="Q4" s="33"/>
      <c r="R4" s="33"/>
      <c r="S4" s="33"/>
      <c r="T4" s="33"/>
      <c r="U4" s="33"/>
      <c r="V4" s="33"/>
      <c r="W4" s="33"/>
      <c r="X4" s="33"/>
      <c r="Y4" s="33"/>
      <c r="Z4" s="33"/>
    </row>
    <row r="5" ht="8.25" customHeight="1">
      <c r="A5" s="34"/>
      <c r="B5" s="34"/>
      <c r="C5" s="34"/>
      <c r="D5" s="34"/>
      <c r="E5" s="34"/>
      <c r="F5" s="34"/>
      <c r="G5" s="34"/>
      <c r="H5" s="34"/>
      <c r="I5" s="34"/>
      <c r="J5" s="32"/>
      <c r="K5" s="32"/>
      <c r="L5" s="32"/>
      <c r="M5" s="32"/>
      <c r="N5" s="33"/>
      <c r="O5" s="32"/>
      <c r="P5" s="33"/>
      <c r="Q5" s="33"/>
      <c r="R5" s="33"/>
      <c r="S5" s="33"/>
      <c r="T5" s="33"/>
      <c r="U5" s="33"/>
      <c r="V5" s="33"/>
      <c r="W5" s="33"/>
      <c r="X5" s="33"/>
      <c r="Y5" s="33"/>
      <c r="Z5" s="33"/>
    </row>
    <row r="6" ht="12.75" customHeight="1">
      <c r="A6" s="35" t="s">
        <v>28</v>
      </c>
      <c r="J6" s="32"/>
      <c r="K6" s="32"/>
      <c r="L6" s="32"/>
      <c r="M6" s="32"/>
      <c r="N6" s="33"/>
      <c r="O6" s="32"/>
      <c r="P6" s="33"/>
      <c r="Q6" s="33"/>
      <c r="R6" s="33"/>
      <c r="S6" s="33"/>
      <c r="T6" s="33"/>
      <c r="U6" s="33"/>
      <c r="V6" s="33"/>
      <c r="W6" s="33"/>
      <c r="X6" s="33"/>
      <c r="Y6" s="33"/>
      <c r="Z6" s="33"/>
    </row>
    <row r="7" ht="9.75" customHeight="1">
      <c r="A7" s="35"/>
      <c r="B7" s="35"/>
      <c r="C7" s="35"/>
      <c r="D7" s="35"/>
      <c r="E7" s="35"/>
      <c r="F7" s="35"/>
      <c r="G7" s="35"/>
      <c r="H7" s="35"/>
      <c r="I7" s="35"/>
      <c r="J7" s="32"/>
      <c r="K7" s="32"/>
      <c r="L7" s="32"/>
      <c r="M7" s="32"/>
      <c r="N7" s="33"/>
      <c r="O7" s="32"/>
      <c r="P7" s="33"/>
      <c r="Q7" s="33"/>
      <c r="R7" s="33"/>
      <c r="S7" s="33"/>
      <c r="T7" s="33"/>
      <c r="U7" s="33"/>
      <c r="V7" s="33"/>
      <c r="W7" s="33"/>
      <c r="X7" s="33"/>
      <c r="Y7" s="33"/>
      <c r="Z7" s="33"/>
    </row>
    <row r="8" ht="12.75" customHeight="1">
      <c r="A8" s="36" t="s">
        <v>29</v>
      </c>
      <c r="J8" s="32"/>
      <c r="K8" s="32"/>
      <c r="L8" s="32"/>
      <c r="M8" s="32"/>
      <c r="N8" s="33"/>
      <c r="O8" s="32"/>
      <c r="P8" s="33"/>
      <c r="Q8" s="33"/>
      <c r="R8" s="33"/>
      <c r="S8" s="33"/>
      <c r="T8" s="33"/>
      <c r="U8" s="33"/>
      <c r="V8" s="33"/>
      <c r="W8" s="33"/>
      <c r="X8" s="33"/>
      <c r="Y8" s="33"/>
      <c r="Z8" s="33"/>
    </row>
    <row r="9" ht="12.75" customHeight="1">
      <c r="A9" s="37"/>
      <c r="B9" s="37"/>
      <c r="C9" s="37"/>
      <c r="D9" s="37"/>
      <c r="E9" s="37"/>
      <c r="F9" s="37"/>
      <c r="G9" s="37"/>
      <c r="H9" s="37"/>
      <c r="I9" s="37"/>
      <c r="J9" s="32"/>
      <c r="K9" s="32"/>
      <c r="L9" s="32"/>
      <c r="M9" s="32"/>
      <c r="N9" s="33"/>
      <c r="O9" s="32"/>
      <c r="P9" s="33"/>
      <c r="Q9" s="33"/>
      <c r="R9" s="33"/>
      <c r="S9" s="33"/>
      <c r="T9" s="33"/>
      <c r="U9" s="33"/>
      <c r="V9" s="33"/>
      <c r="W9" s="33"/>
      <c r="X9" s="33"/>
      <c r="Y9" s="33"/>
      <c r="Z9" s="33"/>
    </row>
    <row r="10" ht="12.75" customHeight="1">
      <c r="A10" s="38" t="s">
        <v>30</v>
      </c>
      <c r="B10" s="14"/>
      <c r="C10" s="14"/>
      <c r="D10" s="14"/>
      <c r="E10" s="14"/>
      <c r="F10" s="14"/>
      <c r="G10" s="14"/>
      <c r="H10" s="14"/>
      <c r="I10" s="15"/>
      <c r="J10" s="32"/>
      <c r="K10" s="32"/>
      <c r="L10" s="32"/>
      <c r="M10" s="32"/>
      <c r="N10" s="33"/>
      <c r="O10" s="32"/>
      <c r="P10" s="33"/>
      <c r="Q10" s="33"/>
      <c r="R10" s="33"/>
      <c r="S10" s="33"/>
      <c r="T10" s="33"/>
      <c r="U10" s="33"/>
      <c r="V10" s="33"/>
      <c r="W10" s="33"/>
      <c r="X10" s="33"/>
      <c r="Y10" s="33"/>
      <c r="Z10" s="33"/>
    </row>
    <row r="11" ht="12.75" customHeight="1">
      <c r="A11" s="39" t="s">
        <v>31</v>
      </c>
      <c r="B11" s="40" t="s">
        <v>32</v>
      </c>
      <c r="C11" s="14"/>
      <c r="D11" s="14"/>
      <c r="E11" s="14"/>
      <c r="F11" s="14"/>
      <c r="G11" s="15"/>
      <c r="H11" s="41"/>
      <c r="I11" s="15"/>
      <c r="J11" s="32"/>
      <c r="K11" s="32"/>
      <c r="L11" s="32"/>
      <c r="M11" s="32"/>
      <c r="N11" s="33"/>
      <c r="O11" s="32"/>
      <c r="P11" s="33"/>
      <c r="Q11" s="33"/>
      <c r="R11" s="33"/>
      <c r="S11" s="33"/>
      <c r="T11" s="33"/>
      <c r="U11" s="33"/>
      <c r="V11" s="33"/>
      <c r="W11" s="33"/>
      <c r="X11" s="33"/>
      <c r="Y11" s="33"/>
      <c r="Z11" s="33"/>
    </row>
    <row r="12" ht="12.75" customHeight="1">
      <c r="A12" s="39" t="s">
        <v>33</v>
      </c>
      <c r="B12" s="40" t="s">
        <v>34</v>
      </c>
      <c r="C12" s="14"/>
      <c r="D12" s="14"/>
      <c r="E12" s="14"/>
      <c r="F12" s="14"/>
      <c r="G12" s="15"/>
      <c r="H12" s="42" t="s">
        <v>35</v>
      </c>
      <c r="I12" s="15"/>
      <c r="J12" s="32"/>
      <c r="K12" s="32"/>
      <c r="L12" s="32"/>
      <c r="M12" s="32"/>
      <c r="N12" s="33"/>
      <c r="O12" s="32"/>
      <c r="P12" s="33"/>
      <c r="Q12" s="33"/>
      <c r="R12" s="33"/>
      <c r="S12" s="33"/>
      <c r="T12" s="33"/>
      <c r="U12" s="33"/>
      <c r="V12" s="33"/>
      <c r="W12" s="33"/>
      <c r="X12" s="33"/>
      <c r="Y12" s="33"/>
      <c r="Z12" s="33"/>
    </row>
    <row r="13" ht="12.75" customHeight="1">
      <c r="A13" s="39" t="s">
        <v>36</v>
      </c>
      <c r="B13" s="40" t="s">
        <v>37</v>
      </c>
      <c r="C13" s="14"/>
      <c r="D13" s="14"/>
      <c r="E13" s="14"/>
      <c r="F13" s="14"/>
      <c r="G13" s="15"/>
      <c r="H13" s="43" t="s">
        <v>38</v>
      </c>
      <c r="I13" s="15"/>
      <c r="J13" s="32"/>
      <c r="K13" s="32"/>
      <c r="L13" s="32"/>
      <c r="M13" s="32"/>
      <c r="N13" s="33"/>
      <c r="O13" s="32"/>
      <c r="P13" s="33"/>
      <c r="Q13" s="33"/>
      <c r="R13" s="33"/>
      <c r="S13" s="33"/>
      <c r="T13" s="33"/>
      <c r="U13" s="33"/>
      <c r="V13" s="33"/>
      <c r="W13" s="33"/>
      <c r="X13" s="33"/>
      <c r="Y13" s="33"/>
      <c r="Z13" s="33"/>
    </row>
    <row r="14" ht="12.75" customHeight="1">
      <c r="A14" s="39" t="s">
        <v>39</v>
      </c>
      <c r="B14" s="40" t="s">
        <v>40</v>
      </c>
      <c r="C14" s="14"/>
      <c r="D14" s="14"/>
      <c r="E14" s="14"/>
      <c r="F14" s="14"/>
      <c r="G14" s="15"/>
      <c r="H14" s="42">
        <v>12.0</v>
      </c>
      <c r="I14" s="15"/>
      <c r="J14" s="32"/>
      <c r="K14" s="32"/>
      <c r="L14" s="32"/>
      <c r="M14" s="32"/>
      <c r="N14" s="33"/>
      <c r="O14" s="32"/>
      <c r="P14" s="33"/>
      <c r="Q14" s="33"/>
      <c r="R14" s="33"/>
      <c r="S14" s="33"/>
      <c r="T14" s="33"/>
      <c r="U14" s="33"/>
      <c r="V14" s="33"/>
      <c r="W14" s="33"/>
      <c r="X14" s="33"/>
      <c r="Y14" s="33"/>
      <c r="Z14" s="33"/>
    </row>
    <row r="15" ht="12.75" customHeight="1">
      <c r="A15" s="39" t="s">
        <v>41</v>
      </c>
      <c r="B15" s="40" t="s">
        <v>42</v>
      </c>
      <c r="C15" s="14"/>
      <c r="D15" s="14"/>
      <c r="E15" s="14"/>
      <c r="F15" s="14"/>
      <c r="G15" s="15"/>
      <c r="H15" s="44" t="s">
        <v>43</v>
      </c>
      <c r="I15" s="15"/>
      <c r="J15" s="32"/>
      <c r="K15" s="32"/>
      <c r="L15" s="32"/>
      <c r="M15" s="32"/>
      <c r="N15" s="33"/>
      <c r="O15" s="32"/>
      <c r="P15" s="33"/>
      <c r="Q15" s="33"/>
      <c r="R15" s="33"/>
      <c r="S15" s="33"/>
      <c r="T15" s="33"/>
      <c r="U15" s="33"/>
      <c r="V15" s="33"/>
      <c r="W15" s="33"/>
      <c r="X15" s="33"/>
      <c r="Y15" s="33"/>
      <c r="Z15" s="33"/>
    </row>
    <row r="16" ht="12.75" customHeight="1">
      <c r="A16" s="38" t="s">
        <v>44</v>
      </c>
      <c r="B16" s="14"/>
      <c r="C16" s="14"/>
      <c r="D16" s="14"/>
      <c r="E16" s="14"/>
      <c r="F16" s="14"/>
      <c r="G16" s="14"/>
      <c r="H16" s="14"/>
      <c r="I16" s="15"/>
      <c r="J16" s="32"/>
      <c r="K16" s="32"/>
      <c r="L16" s="32"/>
      <c r="M16" s="32"/>
      <c r="N16" s="33"/>
      <c r="O16" s="32"/>
      <c r="P16" s="33"/>
      <c r="Q16" s="33"/>
      <c r="R16" s="33"/>
      <c r="S16" s="33"/>
      <c r="T16" s="33"/>
      <c r="U16" s="33"/>
      <c r="V16" s="33"/>
      <c r="W16" s="33"/>
      <c r="X16" s="33"/>
      <c r="Y16" s="33"/>
      <c r="Z16" s="33"/>
    </row>
    <row r="17" ht="12.75" customHeight="1">
      <c r="A17" s="42" t="s">
        <v>45</v>
      </c>
      <c r="B17" s="15"/>
      <c r="C17" s="42" t="s">
        <v>46</v>
      </c>
      <c r="D17" s="15"/>
      <c r="E17" s="42" t="s">
        <v>47</v>
      </c>
      <c r="F17" s="14"/>
      <c r="G17" s="14"/>
      <c r="H17" s="14"/>
      <c r="I17" s="15"/>
      <c r="J17" s="32"/>
      <c r="K17" s="32"/>
      <c r="L17" s="32"/>
      <c r="M17" s="32"/>
      <c r="N17" s="33"/>
      <c r="O17" s="32"/>
      <c r="P17" s="33"/>
      <c r="Q17" s="33"/>
      <c r="R17" s="33"/>
      <c r="S17" s="33"/>
      <c r="T17" s="33"/>
      <c r="U17" s="33"/>
      <c r="V17" s="33"/>
      <c r="W17" s="33"/>
      <c r="X17" s="33"/>
      <c r="Y17" s="33"/>
      <c r="Z17" s="33"/>
    </row>
    <row r="18" ht="31.5" customHeight="1">
      <c r="A18" s="45" t="s">
        <v>48</v>
      </c>
      <c r="B18" s="15"/>
      <c r="C18" s="46" t="s">
        <v>49</v>
      </c>
      <c r="D18" s="15"/>
      <c r="E18" s="47">
        <f>'QUADRO RESUMO'!C3</f>
        <v>48</v>
      </c>
      <c r="F18" s="14"/>
      <c r="G18" s="14"/>
      <c r="H18" s="14"/>
      <c r="I18" s="15"/>
      <c r="J18" s="32"/>
      <c r="K18" s="32"/>
      <c r="L18" s="32"/>
      <c r="M18" s="32"/>
      <c r="N18" s="33"/>
      <c r="O18" s="32"/>
      <c r="P18" s="33"/>
      <c r="Q18" s="33"/>
      <c r="R18" s="33"/>
      <c r="S18" s="33"/>
      <c r="T18" s="33"/>
      <c r="U18" s="33"/>
      <c r="V18" s="33"/>
      <c r="W18" s="33"/>
      <c r="X18" s="33"/>
      <c r="Y18" s="33"/>
      <c r="Z18" s="33"/>
    </row>
    <row r="19" ht="12.75" customHeight="1">
      <c r="A19" s="34"/>
      <c r="B19" s="37"/>
      <c r="C19" s="37"/>
      <c r="D19" s="37"/>
      <c r="E19" s="37"/>
      <c r="F19" s="37"/>
      <c r="G19" s="37"/>
      <c r="H19" s="34"/>
      <c r="I19" s="34"/>
      <c r="J19" s="32"/>
      <c r="K19" s="32"/>
      <c r="L19" s="32"/>
      <c r="M19" s="32"/>
      <c r="N19" s="33"/>
      <c r="O19" s="32"/>
      <c r="P19" s="33"/>
      <c r="Q19" s="33"/>
      <c r="R19" s="33"/>
      <c r="S19" s="33"/>
      <c r="T19" s="33"/>
      <c r="U19" s="33"/>
      <c r="V19" s="33"/>
      <c r="W19" s="33"/>
      <c r="X19" s="33"/>
      <c r="Y19" s="33"/>
      <c r="Z19" s="33"/>
    </row>
    <row r="20" ht="12.75" customHeight="1">
      <c r="A20" s="38" t="s">
        <v>50</v>
      </c>
      <c r="B20" s="14"/>
      <c r="C20" s="14"/>
      <c r="D20" s="14"/>
      <c r="E20" s="14"/>
      <c r="F20" s="14"/>
      <c r="G20" s="14"/>
      <c r="H20" s="14"/>
      <c r="I20" s="15"/>
      <c r="J20" s="32"/>
      <c r="K20" s="32"/>
      <c r="L20" s="32"/>
      <c r="M20" s="48"/>
      <c r="N20" s="33"/>
      <c r="O20" s="32"/>
      <c r="P20" s="33"/>
      <c r="Q20" s="33"/>
      <c r="R20" s="33"/>
      <c r="S20" s="33"/>
      <c r="T20" s="33"/>
      <c r="U20" s="33"/>
      <c r="V20" s="33"/>
      <c r="W20" s="33"/>
      <c r="X20" s="33"/>
      <c r="Y20" s="33"/>
      <c r="Z20" s="33"/>
    </row>
    <row r="21" ht="24.75" customHeight="1">
      <c r="A21" s="39">
        <v>1.0</v>
      </c>
      <c r="B21" s="40" t="s">
        <v>51</v>
      </c>
      <c r="C21" s="14"/>
      <c r="D21" s="14"/>
      <c r="E21" s="14"/>
      <c r="F21" s="14"/>
      <c r="G21" s="15"/>
      <c r="H21" s="49" t="s">
        <v>48</v>
      </c>
      <c r="I21" s="15"/>
      <c r="J21" s="32"/>
      <c r="K21" s="32"/>
      <c r="L21" s="32"/>
      <c r="M21" s="32"/>
      <c r="N21" s="33"/>
      <c r="O21" s="32"/>
      <c r="P21" s="33"/>
      <c r="Q21" s="33"/>
      <c r="R21" s="33"/>
      <c r="S21" s="33"/>
      <c r="T21" s="33"/>
      <c r="U21" s="33"/>
      <c r="V21" s="33"/>
      <c r="W21" s="33"/>
      <c r="X21" s="33"/>
      <c r="Y21" s="33"/>
      <c r="Z21" s="33"/>
    </row>
    <row r="22" ht="12.75" customHeight="1">
      <c r="A22" s="39">
        <v>2.0</v>
      </c>
      <c r="B22" s="40" t="s">
        <v>52</v>
      </c>
      <c r="C22" s="14"/>
      <c r="D22" s="14"/>
      <c r="E22" s="14"/>
      <c r="F22" s="14"/>
      <c r="G22" s="15"/>
      <c r="H22" s="44">
        <v>513425.0</v>
      </c>
      <c r="I22" s="15"/>
      <c r="J22" s="32"/>
      <c r="K22" s="32"/>
      <c r="L22" s="32"/>
      <c r="M22" s="32"/>
      <c r="N22" s="33"/>
      <c r="O22" s="32"/>
      <c r="P22" s="33"/>
      <c r="Q22" s="33"/>
      <c r="R22" s="33"/>
      <c r="S22" s="33"/>
      <c r="T22" s="33"/>
      <c r="U22" s="33"/>
      <c r="V22" s="33"/>
      <c r="W22" s="33"/>
      <c r="X22" s="33"/>
      <c r="Y22" s="33"/>
      <c r="Z22" s="33"/>
    </row>
    <row r="23" ht="12.75" customHeight="1">
      <c r="A23" s="39">
        <v>3.0</v>
      </c>
      <c r="B23" s="40" t="s">
        <v>53</v>
      </c>
      <c r="C23" s="14"/>
      <c r="D23" s="14"/>
      <c r="E23" s="14"/>
      <c r="F23" s="14"/>
      <c r="G23" s="15"/>
      <c r="H23" s="50">
        <f>'QUADRO RESUMO'!D3</f>
        <v>1515.92</v>
      </c>
      <c r="I23" s="15"/>
      <c r="J23" s="32"/>
      <c r="K23" s="51"/>
      <c r="L23" s="32"/>
      <c r="M23" s="32"/>
      <c r="N23" s="33"/>
      <c r="O23" s="32"/>
      <c r="P23" s="33"/>
      <c r="Q23" s="33"/>
      <c r="R23" s="33"/>
      <c r="S23" s="33"/>
      <c r="T23" s="33"/>
      <c r="U23" s="33"/>
      <c r="V23" s="33"/>
      <c r="W23" s="33"/>
      <c r="X23" s="33"/>
      <c r="Y23" s="33"/>
      <c r="Z23" s="33"/>
    </row>
    <row r="24" ht="27.0" customHeight="1">
      <c r="A24" s="39">
        <v>4.0</v>
      </c>
      <c r="B24" s="40" t="s">
        <v>54</v>
      </c>
      <c r="C24" s="14"/>
      <c r="D24" s="14"/>
      <c r="E24" s="14"/>
      <c r="F24" s="14"/>
      <c r="G24" s="15"/>
      <c r="H24" s="52" t="str">
        <f>H21</f>
        <v>COPEIRO (A)</v>
      </c>
      <c r="I24" s="15"/>
      <c r="J24" s="32"/>
      <c r="K24" s="32"/>
      <c r="L24" s="32"/>
      <c r="M24" s="32"/>
      <c r="N24" s="33"/>
      <c r="O24" s="32"/>
      <c r="P24" s="33"/>
      <c r="Q24" s="33"/>
      <c r="R24" s="33"/>
      <c r="S24" s="33"/>
      <c r="T24" s="33"/>
      <c r="U24" s="33"/>
      <c r="V24" s="33"/>
      <c r="W24" s="33"/>
      <c r="X24" s="33"/>
      <c r="Y24" s="33"/>
      <c r="Z24" s="33"/>
    </row>
    <row r="25" ht="12.75" customHeight="1">
      <c r="A25" s="39">
        <v>5.0</v>
      </c>
      <c r="B25" s="40" t="s">
        <v>55</v>
      </c>
      <c r="C25" s="14"/>
      <c r="D25" s="14"/>
      <c r="E25" s="14"/>
      <c r="F25" s="14"/>
      <c r="G25" s="15"/>
      <c r="H25" s="43" t="s">
        <v>38</v>
      </c>
      <c r="I25" s="15"/>
      <c r="J25" s="32"/>
      <c r="K25" s="32"/>
      <c r="L25" s="32"/>
      <c r="M25" s="32"/>
      <c r="N25" s="33"/>
      <c r="O25" s="32"/>
      <c r="P25" s="33"/>
      <c r="Q25" s="33"/>
      <c r="R25" s="33"/>
      <c r="S25" s="33"/>
      <c r="T25" s="33"/>
      <c r="U25" s="33"/>
      <c r="V25" s="33"/>
      <c r="W25" s="33"/>
      <c r="X25" s="33"/>
      <c r="Y25" s="33"/>
      <c r="Z25" s="33"/>
    </row>
    <row r="26" ht="12.75" customHeight="1">
      <c r="A26" s="34"/>
      <c r="J26" s="32"/>
      <c r="K26" s="32"/>
      <c r="L26" s="32"/>
      <c r="M26" s="32"/>
      <c r="N26" s="33"/>
      <c r="O26" s="32"/>
      <c r="P26" s="33"/>
      <c r="Q26" s="33"/>
      <c r="R26" s="33"/>
      <c r="S26" s="33"/>
      <c r="T26" s="33"/>
      <c r="U26" s="33"/>
      <c r="V26" s="33"/>
      <c r="W26" s="33"/>
      <c r="X26" s="33"/>
      <c r="Y26" s="33"/>
      <c r="Z26" s="33"/>
    </row>
    <row r="27" ht="12.75" customHeight="1">
      <c r="A27" s="53" t="s">
        <v>56</v>
      </c>
      <c r="B27" s="14"/>
      <c r="C27" s="14"/>
      <c r="D27" s="14"/>
      <c r="E27" s="14"/>
      <c r="F27" s="14"/>
      <c r="G27" s="14"/>
      <c r="H27" s="14"/>
      <c r="I27" s="15"/>
      <c r="J27" s="32"/>
      <c r="K27" s="32"/>
      <c r="L27" s="32"/>
      <c r="M27" s="32"/>
      <c r="N27" s="33"/>
      <c r="O27" s="32"/>
      <c r="P27" s="33"/>
      <c r="Q27" s="33"/>
      <c r="R27" s="33"/>
      <c r="S27" s="33"/>
      <c r="T27" s="33"/>
      <c r="U27" s="33"/>
      <c r="V27" s="33"/>
      <c r="W27" s="33"/>
      <c r="X27" s="33"/>
      <c r="Y27" s="33"/>
      <c r="Z27" s="33"/>
    </row>
    <row r="28" ht="12.75" customHeight="1">
      <c r="A28" s="54" t="s">
        <v>57</v>
      </c>
      <c r="B28" s="14"/>
      <c r="C28" s="14"/>
      <c r="D28" s="14"/>
      <c r="E28" s="14"/>
      <c r="F28" s="14"/>
      <c r="G28" s="15"/>
      <c r="H28" s="55" t="s">
        <v>58</v>
      </c>
      <c r="I28" s="55" t="s">
        <v>59</v>
      </c>
      <c r="J28" s="32"/>
      <c r="K28" s="32"/>
      <c r="L28" s="32"/>
      <c r="M28" s="32"/>
      <c r="N28" s="33"/>
      <c r="O28" s="32"/>
      <c r="P28" s="33"/>
      <c r="Q28" s="33"/>
      <c r="R28" s="33"/>
      <c r="S28" s="33"/>
      <c r="T28" s="33"/>
      <c r="U28" s="33"/>
      <c r="V28" s="33"/>
      <c r="W28" s="33"/>
      <c r="X28" s="33"/>
      <c r="Y28" s="33"/>
      <c r="Z28" s="33"/>
    </row>
    <row r="29" ht="12.75" customHeight="1">
      <c r="A29" s="56" t="s">
        <v>31</v>
      </c>
      <c r="B29" s="40" t="s">
        <v>60</v>
      </c>
      <c r="C29" s="14"/>
      <c r="D29" s="14"/>
      <c r="E29" s="14"/>
      <c r="F29" s="14"/>
      <c r="G29" s="15"/>
      <c r="H29" s="57"/>
      <c r="I29" s="58">
        <f>H23</f>
        <v>1515.92</v>
      </c>
      <c r="J29" s="32"/>
      <c r="K29" s="32"/>
      <c r="L29" s="32"/>
      <c r="M29" s="32"/>
      <c r="N29" s="33"/>
      <c r="O29" s="32"/>
      <c r="P29" s="33"/>
      <c r="Q29" s="33"/>
      <c r="R29" s="33"/>
      <c r="S29" s="33"/>
      <c r="T29" s="33"/>
      <c r="U29" s="33"/>
      <c r="V29" s="33"/>
      <c r="W29" s="33"/>
      <c r="X29" s="33"/>
      <c r="Y29" s="33"/>
      <c r="Z29" s="33"/>
    </row>
    <row r="30" ht="12.75" customHeight="1">
      <c r="A30" s="56" t="s">
        <v>33</v>
      </c>
      <c r="B30" s="40" t="s">
        <v>61</v>
      </c>
      <c r="C30" s="14"/>
      <c r="D30" s="14"/>
      <c r="E30" s="14"/>
      <c r="F30" s="14"/>
      <c r="G30" s="15"/>
      <c r="H30" s="59"/>
      <c r="I30" s="58">
        <v>0.0</v>
      </c>
      <c r="J30" s="32"/>
      <c r="K30" s="32"/>
      <c r="L30" s="32"/>
      <c r="M30" s="32"/>
      <c r="N30" s="33"/>
      <c r="O30" s="32"/>
      <c r="P30" s="33"/>
      <c r="Q30" s="33"/>
      <c r="R30" s="33"/>
      <c r="S30" s="33"/>
      <c r="T30" s="33"/>
      <c r="U30" s="33"/>
      <c r="V30" s="33"/>
      <c r="W30" s="33"/>
      <c r="X30" s="33"/>
      <c r="Y30" s="33"/>
      <c r="Z30" s="33"/>
    </row>
    <row r="31" ht="12.75" customHeight="1">
      <c r="A31" s="56" t="s">
        <v>36</v>
      </c>
      <c r="B31" s="40" t="s">
        <v>62</v>
      </c>
      <c r="C31" s="14"/>
      <c r="D31" s="14"/>
      <c r="E31" s="14"/>
      <c r="F31" s="14"/>
      <c r="G31" s="15"/>
      <c r="H31" s="59"/>
      <c r="I31" s="58">
        <f>H31*I29</f>
        <v>0</v>
      </c>
      <c r="J31" s="32"/>
      <c r="K31" s="32"/>
      <c r="L31" s="32"/>
      <c r="M31" s="32"/>
      <c r="N31" s="33"/>
      <c r="O31" s="32"/>
      <c r="P31" s="33"/>
      <c r="Q31" s="33"/>
      <c r="R31" s="33"/>
      <c r="S31" s="33"/>
      <c r="T31" s="33"/>
      <c r="U31" s="33"/>
      <c r="V31" s="33"/>
      <c r="W31" s="33"/>
      <c r="X31" s="33"/>
      <c r="Y31" s="33"/>
      <c r="Z31" s="33"/>
    </row>
    <row r="32" ht="12.75" customHeight="1">
      <c r="A32" s="56" t="s">
        <v>39</v>
      </c>
      <c r="B32" s="40" t="s">
        <v>63</v>
      </c>
      <c r="C32" s="14"/>
      <c r="D32" s="14"/>
      <c r="E32" s="14"/>
      <c r="F32" s="14"/>
      <c r="G32" s="15"/>
      <c r="H32" s="59"/>
      <c r="I32" s="58">
        <v>0.0</v>
      </c>
      <c r="J32" s="32"/>
      <c r="K32" s="32"/>
      <c r="L32" s="32"/>
      <c r="M32" s="32"/>
      <c r="N32" s="33"/>
      <c r="O32" s="32"/>
      <c r="P32" s="33"/>
      <c r="Q32" s="33"/>
      <c r="R32" s="33"/>
      <c r="S32" s="33"/>
      <c r="T32" s="33"/>
      <c r="U32" s="33"/>
      <c r="V32" s="33"/>
      <c r="W32" s="33"/>
      <c r="X32" s="33"/>
      <c r="Y32" s="33"/>
      <c r="Z32" s="33"/>
    </row>
    <row r="33" ht="12.75" customHeight="1">
      <c r="A33" s="56" t="s">
        <v>41</v>
      </c>
      <c r="B33" s="40" t="s">
        <v>64</v>
      </c>
      <c r="C33" s="14"/>
      <c r="D33" s="14"/>
      <c r="E33" s="14"/>
      <c r="F33" s="14"/>
      <c r="G33" s="15"/>
      <c r="H33" s="59"/>
      <c r="I33" s="58">
        <v>0.0</v>
      </c>
      <c r="J33" s="32"/>
      <c r="K33" s="32"/>
      <c r="L33" s="32"/>
      <c r="M33" s="32"/>
      <c r="N33" s="33"/>
      <c r="O33" s="32"/>
      <c r="P33" s="33"/>
      <c r="Q33" s="33"/>
      <c r="R33" s="33"/>
      <c r="S33" s="33"/>
      <c r="T33" s="33"/>
      <c r="U33" s="33"/>
      <c r="V33" s="33"/>
      <c r="W33" s="33"/>
      <c r="X33" s="33"/>
      <c r="Y33" s="33"/>
      <c r="Z33" s="33"/>
    </row>
    <row r="34" ht="12.75" customHeight="1">
      <c r="A34" s="56" t="s">
        <v>65</v>
      </c>
      <c r="B34" s="40" t="s">
        <v>66</v>
      </c>
      <c r="C34" s="14"/>
      <c r="D34" s="14"/>
      <c r="E34" s="14"/>
      <c r="F34" s="14"/>
      <c r="G34" s="15"/>
      <c r="H34" s="59"/>
      <c r="I34" s="58">
        <v>0.0</v>
      </c>
      <c r="J34" s="32"/>
      <c r="K34" s="32"/>
      <c r="L34" s="32"/>
      <c r="M34" s="32"/>
      <c r="N34" s="33"/>
      <c r="O34" s="32"/>
      <c r="P34" s="33"/>
      <c r="Q34" s="33"/>
      <c r="R34" s="33"/>
      <c r="S34" s="33"/>
      <c r="T34" s="33"/>
      <c r="U34" s="33"/>
      <c r="V34" s="33"/>
      <c r="W34" s="33"/>
      <c r="X34" s="33"/>
      <c r="Y34" s="33"/>
      <c r="Z34" s="33"/>
    </row>
    <row r="35" ht="12.75" customHeight="1">
      <c r="A35" s="60" t="s">
        <v>67</v>
      </c>
      <c r="B35" s="14"/>
      <c r="C35" s="14"/>
      <c r="D35" s="14"/>
      <c r="E35" s="14"/>
      <c r="F35" s="14"/>
      <c r="G35" s="14"/>
      <c r="H35" s="15"/>
      <c r="I35" s="61">
        <f>SUM(I29:I34)</f>
        <v>1515.92</v>
      </c>
      <c r="J35" s="32"/>
      <c r="K35" s="32"/>
      <c r="L35" s="32"/>
      <c r="M35" s="32"/>
      <c r="N35" s="33"/>
      <c r="O35" s="32"/>
      <c r="P35" s="33"/>
      <c r="Q35" s="33"/>
      <c r="R35" s="33"/>
      <c r="S35" s="33"/>
      <c r="T35" s="33"/>
      <c r="U35" s="33"/>
      <c r="V35" s="33"/>
      <c r="W35" s="33"/>
      <c r="X35" s="33"/>
      <c r="Y35" s="33"/>
      <c r="Z35" s="33"/>
    </row>
    <row r="36" ht="12.75" customHeight="1">
      <c r="A36" s="62"/>
      <c r="B36" s="63"/>
      <c r="C36" s="63"/>
      <c r="D36" s="63"/>
      <c r="E36" s="63"/>
      <c r="F36" s="63"/>
      <c r="G36" s="63"/>
      <c r="H36" s="63"/>
      <c r="I36" s="63"/>
      <c r="J36" s="32"/>
      <c r="K36" s="32"/>
      <c r="L36" s="32"/>
      <c r="M36" s="32"/>
      <c r="N36" s="33"/>
      <c r="O36" s="32"/>
      <c r="P36" s="33"/>
      <c r="Q36" s="33"/>
      <c r="R36" s="33"/>
      <c r="S36" s="33"/>
      <c r="T36" s="33"/>
      <c r="U36" s="33"/>
      <c r="V36" s="33"/>
      <c r="W36" s="33"/>
      <c r="X36" s="33"/>
      <c r="Y36" s="33"/>
      <c r="Z36" s="33"/>
    </row>
    <row r="37" ht="12.75" customHeight="1">
      <c r="A37" s="53" t="s">
        <v>68</v>
      </c>
      <c r="B37" s="14"/>
      <c r="C37" s="14"/>
      <c r="D37" s="14"/>
      <c r="E37" s="14"/>
      <c r="F37" s="14"/>
      <c r="G37" s="14"/>
      <c r="H37" s="14"/>
      <c r="I37" s="15"/>
      <c r="J37" s="33"/>
      <c r="K37" s="32"/>
      <c r="L37" s="32"/>
      <c r="M37" s="32"/>
      <c r="N37" s="33"/>
      <c r="O37" s="32"/>
      <c r="P37" s="33"/>
      <c r="Q37" s="33"/>
      <c r="R37" s="33"/>
      <c r="S37" s="33"/>
      <c r="T37" s="33"/>
      <c r="U37" s="33"/>
      <c r="V37" s="33"/>
      <c r="W37" s="33"/>
      <c r="X37" s="33"/>
      <c r="Y37" s="33"/>
      <c r="Z37" s="33"/>
    </row>
    <row r="38" ht="12.75" customHeight="1">
      <c r="A38" s="54" t="s">
        <v>69</v>
      </c>
      <c r="B38" s="14"/>
      <c r="C38" s="14"/>
      <c r="D38" s="14"/>
      <c r="E38" s="14"/>
      <c r="F38" s="14"/>
      <c r="G38" s="15"/>
      <c r="H38" s="55" t="s">
        <v>58</v>
      </c>
      <c r="I38" s="55" t="s">
        <v>59</v>
      </c>
      <c r="J38" s="33"/>
      <c r="K38" s="32"/>
      <c r="L38" s="32"/>
      <c r="M38" s="32"/>
      <c r="N38" s="33"/>
      <c r="O38" s="32"/>
      <c r="P38" s="33"/>
      <c r="Q38" s="33"/>
      <c r="R38" s="33"/>
      <c r="S38" s="33"/>
      <c r="T38" s="33"/>
      <c r="U38" s="33"/>
      <c r="V38" s="33"/>
      <c r="W38" s="33"/>
      <c r="X38" s="33"/>
      <c r="Y38" s="33"/>
      <c r="Z38" s="33"/>
    </row>
    <row r="39" ht="12.75" customHeight="1">
      <c r="A39" s="56" t="s">
        <v>31</v>
      </c>
      <c r="B39" s="40" t="s">
        <v>70</v>
      </c>
      <c r="C39" s="14"/>
      <c r="D39" s="14"/>
      <c r="E39" s="14"/>
      <c r="F39" s="14"/>
      <c r="G39" s="15"/>
      <c r="H39" s="59">
        <f>1/12</f>
        <v>0.08333333333</v>
      </c>
      <c r="I39" s="58">
        <f>$I$35*H39</f>
        <v>126.3266667</v>
      </c>
      <c r="J39" s="33"/>
      <c r="K39" s="32"/>
      <c r="L39" s="32"/>
      <c r="M39" s="32"/>
      <c r="N39" s="33"/>
      <c r="O39" s="32"/>
      <c r="P39" s="33"/>
      <c r="Q39" s="33"/>
      <c r="R39" s="33"/>
      <c r="S39" s="33"/>
      <c r="T39" s="33"/>
      <c r="U39" s="33"/>
      <c r="V39" s="33"/>
      <c r="W39" s="33"/>
      <c r="X39" s="33"/>
      <c r="Y39" s="33"/>
      <c r="Z39" s="33"/>
    </row>
    <row r="40" ht="12.75" customHeight="1">
      <c r="A40" s="56" t="s">
        <v>33</v>
      </c>
      <c r="B40" s="40" t="s">
        <v>71</v>
      </c>
      <c r="C40" s="14"/>
      <c r="D40" s="14"/>
      <c r="E40" s="14"/>
      <c r="F40" s="14"/>
      <c r="G40" s="15"/>
      <c r="H40" s="59">
        <v>0.121</v>
      </c>
      <c r="I40" s="58">
        <f>H40*I35</f>
        <v>183.42632</v>
      </c>
      <c r="J40" s="33"/>
      <c r="K40" s="32"/>
      <c r="L40" s="32"/>
      <c r="M40" s="32"/>
      <c r="N40" s="33"/>
      <c r="O40" s="32"/>
      <c r="P40" s="33"/>
      <c r="Q40" s="33"/>
      <c r="R40" s="33"/>
      <c r="S40" s="33"/>
      <c r="T40" s="33"/>
      <c r="U40" s="33"/>
      <c r="V40" s="33"/>
      <c r="W40" s="33"/>
      <c r="X40" s="33"/>
      <c r="Y40" s="33"/>
      <c r="Z40" s="33"/>
    </row>
    <row r="41" ht="12.75" customHeight="1">
      <c r="A41" s="56"/>
      <c r="B41" s="42" t="s">
        <v>72</v>
      </c>
      <c r="C41" s="14"/>
      <c r="D41" s="14"/>
      <c r="E41" s="14"/>
      <c r="F41" s="14"/>
      <c r="G41" s="15"/>
      <c r="H41" s="64">
        <f t="shared" ref="H41:I41" si="1">SUM(H39:H40)</f>
        <v>0.2043333333</v>
      </c>
      <c r="I41" s="61">
        <f t="shared" si="1"/>
        <v>309.7529867</v>
      </c>
      <c r="J41" s="33"/>
      <c r="K41" s="32"/>
      <c r="L41" s="32"/>
      <c r="M41" s="32"/>
      <c r="N41" s="33"/>
      <c r="O41" s="32"/>
      <c r="P41" s="33"/>
      <c r="Q41" s="33"/>
      <c r="R41" s="33"/>
      <c r="S41" s="33"/>
      <c r="T41" s="33"/>
      <c r="U41" s="33"/>
      <c r="V41" s="33"/>
      <c r="W41" s="33"/>
      <c r="X41" s="33"/>
      <c r="Y41" s="33"/>
      <c r="Z41" s="33"/>
    </row>
    <row r="42" ht="30.0" hidden="1" customHeight="1">
      <c r="A42" s="65" t="s">
        <v>73</v>
      </c>
      <c r="B42" s="63"/>
      <c r="C42" s="63"/>
      <c r="D42" s="63"/>
      <c r="E42" s="63"/>
      <c r="F42" s="63"/>
      <c r="G42" s="63"/>
      <c r="H42" s="63"/>
      <c r="I42" s="63"/>
      <c r="J42" s="33"/>
      <c r="K42" s="32"/>
      <c r="L42" s="32"/>
      <c r="M42" s="32"/>
      <c r="N42" s="33"/>
      <c r="O42" s="32"/>
      <c r="P42" s="33"/>
      <c r="Q42" s="33"/>
      <c r="R42" s="33"/>
      <c r="S42" s="33"/>
      <c r="T42" s="33"/>
      <c r="U42" s="33"/>
      <c r="V42" s="33"/>
      <c r="W42" s="33"/>
      <c r="X42" s="33"/>
      <c r="Y42" s="33"/>
      <c r="Z42" s="33"/>
    </row>
    <row r="43" ht="30.0" hidden="1" customHeight="1">
      <c r="A43" s="66" t="s">
        <v>74</v>
      </c>
      <c r="J43" s="33"/>
      <c r="K43" s="32"/>
      <c r="L43" s="32"/>
      <c r="M43" s="32"/>
      <c r="N43" s="33"/>
      <c r="O43" s="32"/>
      <c r="P43" s="33"/>
      <c r="Q43" s="33"/>
      <c r="R43" s="33"/>
      <c r="S43" s="33"/>
      <c r="T43" s="33"/>
      <c r="U43" s="33"/>
      <c r="V43" s="33"/>
      <c r="W43" s="33"/>
      <c r="X43" s="33"/>
      <c r="Y43" s="33"/>
      <c r="Z43" s="33"/>
    </row>
    <row r="44" ht="39.75" hidden="1" customHeight="1">
      <c r="A44" s="66" t="s">
        <v>75</v>
      </c>
      <c r="J44" s="33"/>
      <c r="K44" s="32"/>
      <c r="L44" s="32"/>
      <c r="M44" s="32"/>
      <c r="N44" s="33"/>
      <c r="O44" s="32"/>
      <c r="P44" s="33"/>
      <c r="Q44" s="33"/>
      <c r="R44" s="33"/>
      <c r="S44" s="33"/>
      <c r="T44" s="33"/>
      <c r="U44" s="33"/>
      <c r="V44" s="33"/>
      <c r="W44" s="33"/>
      <c r="X44" s="33"/>
      <c r="Y44" s="33"/>
      <c r="Z44" s="33"/>
    </row>
    <row r="45" ht="39.75" hidden="1" customHeight="1">
      <c r="A45" s="66" t="s">
        <v>76</v>
      </c>
      <c r="J45" s="33"/>
      <c r="K45" s="32"/>
      <c r="L45" s="32"/>
      <c r="M45" s="32"/>
      <c r="N45" s="33"/>
      <c r="O45" s="32"/>
      <c r="P45" s="33"/>
      <c r="Q45" s="33"/>
      <c r="R45" s="33"/>
      <c r="S45" s="33"/>
      <c r="T45" s="33"/>
      <c r="U45" s="33"/>
      <c r="V45" s="33"/>
      <c r="W45" s="33"/>
      <c r="X45" s="33"/>
      <c r="Y45" s="33"/>
      <c r="Z45" s="33"/>
    </row>
    <row r="46" ht="12.75" customHeight="1">
      <c r="A46" s="67"/>
      <c r="B46" s="68"/>
      <c r="C46" s="68"/>
      <c r="D46" s="68"/>
      <c r="E46" s="68"/>
      <c r="F46" s="68"/>
      <c r="G46" s="68"/>
      <c r="H46" s="68"/>
      <c r="I46" s="69"/>
      <c r="J46" s="70"/>
      <c r="K46" s="71"/>
      <c r="L46" s="32"/>
      <c r="M46" s="32"/>
      <c r="N46" s="33"/>
      <c r="O46" s="32"/>
      <c r="P46" s="33"/>
      <c r="Q46" s="33"/>
      <c r="R46" s="33"/>
      <c r="S46" s="33"/>
      <c r="T46" s="33"/>
      <c r="U46" s="33"/>
      <c r="V46" s="33"/>
      <c r="W46" s="33"/>
      <c r="X46" s="33"/>
      <c r="Y46" s="33"/>
      <c r="Z46" s="33"/>
    </row>
    <row r="47" ht="12.75" customHeight="1">
      <c r="A47" s="54" t="s">
        <v>77</v>
      </c>
      <c r="B47" s="14"/>
      <c r="C47" s="14"/>
      <c r="D47" s="14"/>
      <c r="E47" s="14"/>
      <c r="F47" s="14"/>
      <c r="G47" s="15"/>
      <c r="H47" s="55" t="s">
        <v>58</v>
      </c>
      <c r="I47" s="55" t="s">
        <v>59</v>
      </c>
      <c r="J47" s="33"/>
      <c r="K47" s="32"/>
      <c r="L47" s="32"/>
      <c r="M47" s="32"/>
      <c r="N47" s="33"/>
      <c r="O47" s="32"/>
      <c r="P47" s="33"/>
      <c r="Q47" s="33"/>
      <c r="R47" s="33"/>
      <c r="S47" s="33"/>
      <c r="T47" s="33"/>
      <c r="U47" s="33"/>
      <c r="V47" s="33"/>
      <c r="W47" s="33"/>
      <c r="X47" s="33"/>
      <c r="Y47" s="33"/>
      <c r="Z47" s="33"/>
    </row>
    <row r="48" ht="12.75" customHeight="1">
      <c r="A48" s="56" t="s">
        <v>31</v>
      </c>
      <c r="B48" s="40" t="s">
        <v>78</v>
      </c>
      <c r="C48" s="14"/>
      <c r="D48" s="14"/>
      <c r="E48" s="14"/>
      <c r="F48" s="14"/>
      <c r="G48" s="15"/>
      <c r="H48" s="59">
        <v>0.2</v>
      </c>
      <c r="I48" s="58">
        <f>($I$35+I41)*H48</f>
        <v>365.1345973</v>
      </c>
      <c r="J48" s="33"/>
      <c r="K48" s="32"/>
      <c r="L48" s="32"/>
      <c r="M48" s="32"/>
      <c r="N48" s="33"/>
      <c r="O48" s="32"/>
      <c r="P48" s="33"/>
      <c r="Q48" s="33"/>
      <c r="R48" s="33"/>
      <c r="S48" s="33"/>
      <c r="T48" s="33"/>
      <c r="U48" s="33"/>
      <c r="V48" s="33"/>
      <c r="W48" s="33"/>
      <c r="X48" s="33"/>
      <c r="Y48" s="33"/>
      <c r="Z48" s="33"/>
    </row>
    <row r="49" ht="12.75" customHeight="1">
      <c r="A49" s="56" t="s">
        <v>33</v>
      </c>
      <c r="B49" s="40" t="s">
        <v>79</v>
      </c>
      <c r="C49" s="14"/>
      <c r="D49" s="14"/>
      <c r="E49" s="14"/>
      <c r="F49" s="14"/>
      <c r="G49" s="15"/>
      <c r="H49" s="59">
        <v>0.025</v>
      </c>
      <c r="I49" s="58">
        <f>($I$35+I41)*H49</f>
        <v>45.64182467</v>
      </c>
      <c r="J49" s="33"/>
      <c r="K49" s="32"/>
      <c r="L49" s="32"/>
      <c r="M49" s="32"/>
      <c r="N49" s="33"/>
      <c r="O49" s="32"/>
      <c r="P49" s="33"/>
      <c r="Q49" s="33"/>
      <c r="R49" s="33"/>
      <c r="S49" s="33"/>
      <c r="T49" s="33"/>
      <c r="U49" s="33"/>
      <c r="V49" s="33"/>
      <c r="W49" s="33"/>
      <c r="X49" s="33"/>
      <c r="Y49" s="33"/>
      <c r="Z49" s="33"/>
    </row>
    <row r="50" ht="12.75" customHeight="1">
      <c r="A50" s="56" t="s">
        <v>36</v>
      </c>
      <c r="B50" s="72" t="s">
        <v>80</v>
      </c>
      <c r="C50" s="63"/>
      <c r="D50" s="63"/>
      <c r="E50" s="63"/>
      <c r="F50" s="63"/>
      <c r="G50" s="73"/>
      <c r="H50" s="59">
        <v>0.02</v>
      </c>
      <c r="I50" s="74">
        <f>($I$35+I41)*(H50+H51)</f>
        <v>54.7701896</v>
      </c>
      <c r="J50" s="75"/>
      <c r="K50" s="76"/>
      <c r="L50" s="32"/>
      <c r="M50" s="32"/>
      <c r="N50" s="33"/>
      <c r="O50" s="32"/>
      <c r="P50" s="33"/>
      <c r="Q50" s="33"/>
      <c r="R50" s="33"/>
      <c r="S50" s="33"/>
      <c r="T50" s="33"/>
      <c r="U50" s="33"/>
      <c r="V50" s="33"/>
      <c r="W50" s="33"/>
      <c r="X50" s="33"/>
      <c r="Y50" s="33"/>
      <c r="Z50" s="33"/>
    </row>
    <row r="51" ht="12.75" customHeight="1">
      <c r="A51" s="56"/>
      <c r="B51" s="77"/>
      <c r="C51" s="2"/>
      <c r="D51" s="2"/>
      <c r="E51" s="2"/>
      <c r="F51" s="2"/>
      <c r="G51" s="78"/>
      <c r="H51" s="59">
        <v>0.01</v>
      </c>
      <c r="I51" s="79"/>
      <c r="J51" s="33"/>
      <c r="K51" s="76"/>
      <c r="L51" s="32"/>
      <c r="M51" s="32"/>
      <c r="N51" s="33"/>
      <c r="O51" s="32"/>
      <c r="P51" s="33"/>
      <c r="Q51" s="33"/>
      <c r="R51" s="33"/>
      <c r="S51" s="33"/>
      <c r="T51" s="33"/>
      <c r="U51" s="33"/>
      <c r="V51" s="33"/>
      <c r="W51" s="33"/>
      <c r="X51" s="33"/>
      <c r="Y51" s="33"/>
      <c r="Z51" s="33"/>
    </row>
    <row r="52" ht="12.75" customHeight="1">
      <c r="A52" s="56" t="s">
        <v>39</v>
      </c>
      <c r="B52" s="40" t="s">
        <v>81</v>
      </c>
      <c r="C52" s="14"/>
      <c r="D52" s="14"/>
      <c r="E52" s="14"/>
      <c r="F52" s="14"/>
      <c r="G52" s="15"/>
      <c r="H52" s="59">
        <v>0.015</v>
      </c>
      <c r="I52" s="58">
        <f>($I$35+I41)*H52</f>
        <v>27.3850948</v>
      </c>
      <c r="J52" s="33"/>
      <c r="K52" s="32"/>
      <c r="L52" s="32"/>
      <c r="M52" s="32"/>
      <c r="N52" s="33"/>
      <c r="O52" s="32"/>
      <c r="P52" s="33"/>
      <c r="Q52" s="33"/>
      <c r="R52" s="33"/>
      <c r="S52" s="33"/>
      <c r="T52" s="33"/>
      <c r="U52" s="33"/>
      <c r="V52" s="33"/>
      <c r="W52" s="33"/>
      <c r="X52" s="33"/>
      <c r="Y52" s="33"/>
      <c r="Z52" s="33"/>
    </row>
    <row r="53" ht="12.75" customHeight="1">
      <c r="A53" s="56" t="s">
        <v>41</v>
      </c>
      <c r="B53" s="40" t="s">
        <v>82</v>
      </c>
      <c r="C53" s="14"/>
      <c r="D53" s="14"/>
      <c r="E53" s="14"/>
      <c r="F53" s="14"/>
      <c r="G53" s="15"/>
      <c r="H53" s="59">
        <v>0.01</v>
      </c>
      <c r="I53" s="58">
        <f>($I$35+I41)*H53</f>
        <v>18.25672987</v>
      </c>
      <c r="J53" s="33"/>
      <c r="K53" s="32"/>
      <c r="L53" s="32"/>
      <c r="M53" s="32"/>
      <c r="N53" s="33"/>
      <c r="O53" s="32"/>
      <c r="P53" s="33"/>
      <c r="Q53" s="33"/>
      <c r="R53" s="33"/>
      <c r="S53" s="33"/>
      <c r="T53" s="33"/>
      <c r="U53" s="33"/>
      <c r="V53" s="33"/>
      <c r="W53" s="33"/>
      <c r="X53" s="33"/>
      <c r="Y53" s="33"/>
      <c r="Z53" s="33"/>
    </row>
    <row r="54" ht="12.75" customHeight="1">
      <c r="A54" s="56" t="s">
        <v>65</v>
      </c>
      <c r="B54" s="40" t="s">
        <v>83</v>
      </c>
      <c r="C54" s="14"/>
      <c r="D54" s="14"/>
      <c r="E54" s="14"/>
      <c r="F54" s="14"/>
      <c r="G54" s="15"/>
      <c r="H54" s="59">
        <v>0.006</v>
      </c>
      <c r="I54" s="58">
        <f>($I$35+I41)*H54</f>
        <v>10.95403792</v>
      </c>
      <c r="J54" s="33"/>
      <c r="K54" s="32"/>
      <c r="L54" s="32"/>
      <c r="M54" s="32"/>
      <c r="N54" s="33"/>
      <c r="O54" s="32"/>
      <c r="P54" s="33"/>
      <c r="Q54" s="33"/>
      <c r="R54" s="33"/>
      <c r="S54" s="33"/>
      <c r="T54" s="33"/>
      <c r="U54" s="33"/>
      <c r="V54" s="33"/>
      <c r="W54" s="33"/>
      <c r="X54" s="33"/>
      <c r="Y54" s="33"/>
      <c r="Z54" s="33"/>
    </row>
    <row r="55" ht="12.75" customHeight="1">
      <c r="A55" s="56" t="s">
        <v>84</v>
      </c>
      <c r="B55" s="40" t="s">
        <v>85</v>
      </c>
      <c r="C55" s="14"/>
      <c r="D55" s="14"/>
      <c r="E55" s="14"/>
      <c r="F55" s="14"/>
      <c r="G55" s="15"/>
      <c r="H55" s="59">
        <v>0.002</v>
      </c>
      <c r="I55" s="58">
        <f>($I$35+I41)*H55</f>
        <v>3.651345973</v>
      </c>
      <c r="J55" s="33"/>
      <c r="K55" s="32"/>
      <c r="L55" s="32"/>
      <c r="M55" s="32"/>
      <c r="N55" s="33"/>
      <c r="O55" s="32"/>
      <c r="P55" s="33"/>
      <c r="Q55" s="33"/>
      <c r="R55" s="33"/>
      <c r="S55" s="33"/>
      <c r="T55" s="33"/>
      <c r="U55" s="33"/>
      <c r="V55" s="33"/>
      <c r="W55" s="33"/>
      <c r="X55" s="33"/>
      <c r="Y55" s="33"/>
      <c r="Z55" s="33"/>
    </row>
    <row r="56" ht="12.75" customHeight="1">
      <c r="A56" s="56" t="s">
        <v>86</v>
      </c>
      <c r="B56" s="40" t="s">
        <v>87</v>
      </c>
      <c r="C56" s="14"/>
      <c r="D56" s="14"/>
      <c r="E56" s="14"/>
      <c r="F56" s="14"/>
      <c r="G56" s="15"/>
      <c r="H56" s="59">
        <v>0.08</v>
      </c>
      <c r="I56" s="58">
        <f>($I$35+I41)*H56</f>
        <v>146.0538389</v>
      </c>
      <c r="J56" s="33"/>
      <c r="K56" s="32"/>
      <c r="L56" s="32"/>
      <c r="M56" s="32"/>
      <c r="N56" s="33"/>
      <c r="O56" s="32"/>
      <c r="P56" s="33"/>
      <c r="Q56" s="33"/>
      <c r="R56" s="33"/>
      <c r="S56" s="33"/>
      <c r="T56" s="33"/>
      <c r="U56" s="33"/>
      <c r="V56" s="33"/>
      <c r="W56" s="33"/>
      <c r="X56" s="33"/>
      <c r="Y56" s="33"/>
      <c r="Z56" s="33"/>
    </row>
    <row r="57" ht="12.75" customHeight="1">
      <c r="A57" s="60" t="s">
        <v>88</v>
      </c>
      <c r="B57" s="14"/>
      <c r="C57" s="14"/>
      <c r="D57" s="14"/>
      <c r="E57" s="14"/>
      <c r="F57" s="14"/>
      <c r="G57" s="15"/>
      <c r="H57" s="64">
        <f>SUM(H48:H49,H52:H56, H51,H50,)</f>
        <v>0.368</v>
      </c>
      <c r="I57" s="61">
        <f>SUM(I48:I56)</f>
        <v>671.8476591</v>
      </c>
      <c r="J57" s="33"/>
      <c r="K57" s="32"/>
      <c r="L57" s="32"/>
      <c r="M57" s="32"/>
      <c r="N57" s="33"/>
      <c r="O57" s="32"/>
      <c r="P57" s="33"/>
      <c r="Q57" s="33"/>
      <c r="R57" s="33"/>
      <c r="S57" s="33"/>
      <c r="T57" s="33"/>
      <c r="U57" s="33"/>
      <c r="V57" s="33"/>
      <c r="W57" s="33"/>
      <c r="X57" s="33"/>
      <c r="Y57" s="33"/>
      <c r="Z57" s="33"/>
    </row>
    <row r="58" ht="12.75" customHeight="1">
      <c r="A58" s="80"/>
      <c r="B58" s="14"/>
      <c r="C58" s="14"/>
      <c r="D58" s="14"/>
      <c r="E58" s="14"/>
      <c r="F58" s="14"/>
      <c r="G58" s="14"/>
      <c r="H58" s="14"/>
      <c r="I58" s="81"/>
      <c r="J58" s="33"/>
      <c r="K58" s="32"/>
      <c r="L58" s="32"/>
      <c r="M58" s="32"/>
      <c r="N58" s="33"/>
      <c r="O58" s="32"/>
      <c r="P58" s="33"/>
      <c r="Q58" s="33"/>
      <c r="R58" s="33"/>
      <c r="S58" s="33"/>
      <c r="T58" s="33"/>
      <c r="U58" s="33"/>
      <c r="V58" s="33"/>
      <c r="W58" s="33"/>
      <c r="X58" s="33"/>
      <c r="Y58" s="33"/>
      <c r="Z58" s="33"/>
    </row>
    <row r="59" ht="12.75" customHeight="1">
      <c r="A59" s="54" t="s">
        <v>89</v>
      </c>
      <c r="B59" s="14"/>
      <c r="C59" s="14"/>
      <c r="D59" s="14"/>
      <c r="E59" s="14"/>
      <c r="F59" s="14"/>
      <c r="G59" s="15"/>
      <c r="H59" s="82" t="s">
        <v>90</v>
      </c>
      <c r="I59" s="55" t="s">
        <v>59</v>
      </c>
      <c r="J59" s="33"/>
      <c r="K59" s="32"/>
      <c r="L59" s="32"/>
      <c r="M59" s="32"/>
      <c r="N59" s="33"/>
      <c r="O59" s="32"/>
      <c r="P59" s="33"/>
      <c r="Q59" s="33"/>
      <c r="R59" s="33"/>
      <c r="S59" s="33"/>
      <c r="T59" s="33"/>
      <c r="U59" s="33"/>
      <c r="V59" s="33"/>
      <c r="W59" s="33"/>
      <c r="X59" s="33"/>
      <c r="Y59" s="33"/>
      <c r="Z59" s="33"/>
    </row>
    <row r="60" ht="12.75" customHeight="1">
      <c r="A60" s="56" t="s">
        <v>31</v>
      </c>
      <c r="B60" s="83" t="s">
        <v>91</v>
      </c>
      <c r="C60" s="14"/>
      <c r="D60" s="14"/>
      <c r="E60" s="14"/>
      <c r="F60" s="14"/>
      <c r="G60" s="15"/>
      <c r="H60" s="84">
        <v>5.5</v>
      </c>
      <c r="I60" s="58">
        <f>' V.A_VT'!E9</f>
        <v>140.0448</v>
      </c>
      <c r="J60" s="33"/>
      <c r="K60" s="32"/>
      <c r="L60" s="32"/>
      <c r="M60" s="32"/>
      <c r="N60" s="33"/>
      <c r="O60" s="32"/>
      <c r="P60" s="33"/>
      <c r="Q60" s="33"/>
      <c r="R60" s="33"/>
      <c r="S60" s="33"/>
      <c r="T60" s="33"/>
      <c r="U60" s="33"/>
      <c r="V60" s="33"/>
      <c r="W60" s="33"/>
      <c r="X60" s="33"/>
      <c r="Y60" s="33"/>
      <c r="Z60" s="33"/>
    </row>
    <row r="61" ht="12.75" customHeight="1">
      <c r="A61" s="56" t="s">
        <v>33</v>
      </c>
      <c r="B61" s="83" t="s">
        <v>92</v>
      </c>
      <c r="C61" s="14"/>
      <c r="D61" s="14"/>
      <c r="E61" s="14"/>
      <c r="F61" s="14"/>
      <c r="G61" s="15"/>
      <c r="H61" s="85">
        <v>40.5</v>
      </c>
      <c r="I61" s="58">
        <f>' V.A_VT'!E18</f>
        <v>850.5</v>
      </c>
      <c r="J61" s="33"/>
      <c r="K61" s="32"/>
      <c r="L61" s="32"/>
      <c r="M61" s="32"/>
      <c r="N61" s="33"/>
      <c r="O61" s="32"/>
      <c r="P61" s="33"/>
      <c r="Q61" s="33"/>
      <c r="R61" s="33"/>
      <c r="S61" s="33"/>
      <c r="T61" s="33"/>
      <c r="U61" s="33"/>
      <c r="V61" s="33"/>
      <c r="W61" s="33"/>
      <c r="X61" s="33"/>
      <c r="Y61" s="33"/>
      <c r="Z61" s="33"/>
    </row>
    <row r="62" ht="12.75" customHeight="1">
      <c r="A62" s="56" t="s">
        <v>36</v>
      </c>
      <c r="B62" s="40" t="s">
        <v>93</v>
      </c>
      <c r="C62" s="14"/>
      <c r="D62" s="14"/>
      <c r="E62" s="14"/>
      <c r="F62" s="14"/>
      <c r="G62" s="15"/>
      <c r="H62" s="84">
        <v>0.0</v>
      </c>
      <c r="I62" s="58">
        <v>0.0</v>
      </c>
      <c r="J62" s="33"/>
      <c r="K62" s="32"/>
      <c r="L62" s="32"/>
      <c r="M62" s="32"/>
      <c r="N62" s="33"/>
      <c r="O62" s="32"/>
      <c r="P62" s="33"/>
      <c r="Q62" s="33"/>
      <c r="R62" s="33"/>
      <c r="S62" s="33"/>
      <c r="T62" s="33"/>
      <c r="U62" s="33"/>
      <c r="V62" s="33"/>
      <c r="W62" s="33"/>
      <c r="X62" s="33"/>
      <c r="Y62" s="33"/>
      <c r="Z62" s="33"/>
    </row>
    <row r="63" ht="12.75" customHeight="1">
      <c r="A63" s="56" t="s">
        <v>39</v>
      </c>
      <c r="B63" s="83" t="s">
        <v>94</v>
      </c>
      <c r="C63" s="14"/>
      <c r="D63" s="14"/>
      <c r="E63" s="14"/>
      <c r="F63" s="14"/>
      <c r="G63" s="15"/>
      <c r="H63" s="84">
        <v>0.0</v>
      </c>
      <c r="I63" s="58">
        <v>0.0</v>
      </c>
      <c r="J63" s="33"/>
      <c r="K63" s="32"/>
      <c r="L63" s="32"/>
      <c r="M63" s="32"/>
      <c r="N63" s="33"/>
      <c r="O63" s="32"/>
      <c r="P63" s="33"/>
      <c r="Q63" s="33"/>
      <c r="R63" s="33"/>
      <c r="S63" s="33"/>
      <c r="T63" s="33"/>
      <c r="U63" s="33"/>
      <c r="V63" s="33"/>
      <c r="W63" s="33"/>
      <c r="X63" s="33"/>
      <c r="Y63" s="33"/>
      <c r="Z63" s="33"/>
    </row>
    <row r="64" ht="12.75" customHeight="1">
      <c r="A64" s="56" t="s">
        <v>41</v>
      </c>
      <c r="B64" s="40" t="s">
        <v>95</v>
      </c>
      <c r="C64" s="14"/>
      <c r="D64" s="14"/>
      <c r="E64" s="14"/>
      <c r="F64" s="14"/>
      <c r="G64" s="15"/>
      <c r="H64" s="85">
        <v>2.75</v>
      </c>
      <c r="I64" s="58">
        <f>H64</f>
        <v>2.75</v>
      </c>
      <c r="J64" s="33"/>
      <c r="K64" s="32"/>
      <c r="L64" s="32"/>
      <c r="M64" s="32"/>
      <c r="N64" s="33"/>
      <c r="O64" s="32"/>
      <c r="P64" s="33"/>
      <c r="Q64" s="33"/>
      <c r="R64" s="33"/>
      <c r="S64" s="33"/>
      <c r="T64" s="33"/>
      <c r="U64" s="33"/>
      <c r="V64" s="33"/>
      <c r="W64" s="33"/>
      <c r="X64" s="33"/>
      <c r="Y64" s="33"/>
      <c r="Z64" s="33"/>
    </row>
    <row r="65" ht="12.75" customHeight="1">
      <c r="A65" s="56" t="s">
        <v>65</v>
      </c>
      <c r="B65" s="83" t="s">
        <v>66</v>
      </c>
      <c r="C65" s="14"/>
      <c r="D65" s="14"/>
      <c r="E65" s="14"/>
      <c r="F65" s="14"/>
      <c r="G65" s="15"/>
      <c r="H65" s="84"/>
      <c r="I65" s="58"/>
      <c r="J65" s="33"/>
      <c r="K65" s="32"/>
      <c r="L65" s="32"/>
      <c r="M65" s="32"/>
      <c r="N65" s="33"/>
      <c r="O65" s="32"/>
      <c r="P65" s="33"/>
      <c r="Q65" s="33"/>
      <c r="R65" s="33"/>
      <c r="S65" s="33"/>
      <c r="T65" s="33"/>
      <c r="U65" s="33"/>
      <c r="V65" s="33"/>
      <c r="W65" s="33"/>
      <c r="X65" s="33"/>
      <c r="Y65" s="33"/>
      <c r="Z65" s="33"/>
    </row>
    <row r="66" ht="12.75" customHeight="1">
      <c r="A66" s="60" t="s">
        <v>96</v>
      </c>
      <c r="B66" s="14"/>
      <c r="C66" s="14"/>
      <c r="D66" s="14"/>
      <c r="E66" s="14"/>
      <c r="F66" s="14"/>
      <c r="G66" s="14"/>
      <c r="H66" s="15"/>
      <c r="I66" s="61">
        <f>SUM(I60:I65)</f>
        <v>993.2948</v>
      </c>
      <c r="J66" s="33"/>
      <c r="K66" s="32"/>
      <c r="L66" s="32"/>
      <c r="M66" s="32"/>
      <c r="N66" s="33"/>
      <c r="O66" s="32"/>
      <c r="P66" s="33"/>
      <c r="Q66" s="33"/>
      <c r="R66" s="33"/>
      <c r="S66" s="33"/>
      <c r="T66" s="33"/>
      <c r="U66" s="33"/>
      <c r="V66" s="33"/>
      <c r="W66" s="33"/>
      <c r="X66" s="33"/>
      <c r="Y66" s="33"/>
      <c r="Z66" s="33"/>
    </row>
    <row r="67" ht="30.0" hidden="1" customHeight="1">
      <c r="A67" s="65" t="s">
        <v>97</v>
      </c>
      <c r="B67" s="63"/>
      <c r="C67" s="63"/>
      <c r="D67" s="63"/>
      <c r="E67" s="63"/>
      <c r="F67" s="63"/>
      <c r="G67" s="63"/>
      <c r="H67" s="63"/>
      <c r="I67" s="63"/>
      <c r="J67" s="33"/>
      <c r="K67" s="32"/>
      <c r="L67" s="32"/>
      <c r="M67" s="32"/>
      <c r="N67" s="33"/>
      <c r="O67" s="32"/>
      <c r="P67" s="33"/>
      <c r="Q67" s="33"/>
      <c r="R67" s="33"/>
      <c r="S67" s="33"/>
      <c r="T67" s="33"/>
      <c r="U67" s="33"/>
      <c r="V67" s="33"/>
      <c r="W67" s="33"/>
      <c r="X67" s="33"/>
      <c r="Y67" s="33"/>
      <c r="Z67" s="33"/>
    </row>
    <row r="68" ht="30.0" hidden="1" customHeight="1">
      <c r="A68" s="66" t="s">
        <v>98</v>
      </c>
      <c r="J68" s="86" t="s">
        <v>99</v>
      </c>
      <c r="S68" s="33"/>
      <c r="T68" s="33"/>
      <c r="U68" s="33"/>
      <c r="V68" s="33"/>
      <c r="W68" s="33"/>
      <c r="X68" s="33"/>
      <c r="Y68" s="33"/>
      <c r="Z68" s="33"/>
    </row>
    <row r="69" ht="30.0" hidden="1" customHeight="1">
      <c r="A69" s="87" t="s">
        <v>100</v>
      </c>
      <c r="J69" s="33"/>
      <c r="K69" s="32"/>
      <c r="L69" s="32"/>
      <c r="M69" s="32"/>
      <c r="N69" s="33"/>
      <c r="O69" s="32"/>
      <c r="P69" s="33"/>
      <c r="Q69" s="33"/>
      <c r="R69" s="33"/>
      <c r="S69" s="33"/>
      <c r="T69" s="33"/>
      <c r="U69" s="33"/>
      <c r="V69" s="33"/>
      <c r="W69" s="33"/>
      <c r="X69" s="33"/>
      <c r="Y69" s="33"/>
      <c r="Z69" s="33"/>
    </row>
    <row r="70" ht="18.75" hidden="1" customHeight="1">
      <c r="A70" s="88" t="s">
        <v>101</v>
      </c>
      <c r="J70" s="33"/>
      <c r="K70" s="32"/>
      <c r="L70" s="32"/>
      <c r="M70" s="32"/>
      <c r="N70" s="33"/>
      <c r="O70" s="32"/>
      <c r="P70" s="33"/>
      <c r="Q70" s="33"/>
      <c r="R70" s="33"/>
      <c r="S70" s="33"/>
      <c r="T70" s="33"/>
      <c r="U70" s="33"/>
      <c r="V70" s="33"/>
      <c r="W70" s="33"/>
      <c r="X70" s="33"/>
      <c r="Y70" s="33"/>
      <c r="Z70" s="33"/>
    </row>
    <row r="71" ht="12.75" customHeight="1">
      <c r="A71" s="89"/>
      <c r="B71" s="90"/>
      <c r="C71" s="90"/>
      <c r="D71" s="90"/>
      <c r="E71" s="90"/>
      <c r="F71" s="90"/>
      <c r="G71" s="90"/>
      <c r="H71" s="90"/>
      <c r="I71" s="91"/>
      <c r="J71" s="33"/>
      <c r="K71" s="32"/>
      <c r="L71" s="32"/>
      <c r="M71" s="32"/>
      <c r="N71" s="33"/>
      <c r="O71" s="32"/>
      <c r="P71" s="33"/>
      <c r="Q71" s="33"/>
      <c r="R71" s="33"/>
      <c r="S71" s="33"/>
      <c r="T71" s="33"/>
      <c r="U71" s="33"/>
      <c r="V71" s="33"/>
      <c r="W71" s="33"/>
      <c r="X71" s="33"/>
      <c r="Y71" s="33"/>
      <c r="Z71" s="33"/>
    </row>
    <row r="72" ht="12.75" customHeight="1">
      <c r="A72" s="53" t="s">
        <v>102</v>
      </c>
      <c r="B72" s="14"/>
      <c r="C72" s="14"/>
      <c r="D72" s="14"/>
      <c r="E72" s="14"/>
      <c r="F72" s="14"/>
      <c r="G72" s="14"/>
      <c r="H72" s="14"/>
      <c r="I72" s="15"/>
      <c r="J72" s="33"/>
      <c r="K72" s="32"/>
      <c r="L72" s="32"/>
      <c r="M72" s="32"/>
      <c r="N72" s="33"/>
      <c r="O72" s="32"/>
      <c r="P72" s="33"/>
      <c r="Q72" s="33"/>
      <c r="R72" s="33"/>
      <c r="S72" s="33"/>
      <c r="T72" s="33"/>
      <c r="U72" s="33"/>
      <c r="V72" s="33"/>
      <c r="W72" s="33"/>
      <c r="X72" s="33"/>
      <c r="Y72" s="33"/>
      <c r="Z72" s="33"/>
    </row>
    <row r="73" ht="12.75" customHeight="1">
      <c r="A73" s="60" t="s">
        <v>103</v>
      </c>
      <c r="B73" s="14"/>
      <c r="C73" s="14"/>
      <c r="D73" s="14"/>
      <c r="E73" s="14"/>
      <c r="F73" s="14"/>
      <c r="G73" s="14"/>
      <c r="H73" s="15"/>
      <c r="I73" s="56" t="s">
        <v>59</v>
      </c>
      <c r="J73" s="33"/>
      <c r="K73" s="32"/>
      <c r="L73" s="92"/>
      <c r="M73" s="32"/>
      <c r="N73" s="33"/>
      <c r="O73" s="32"/>
      <c r="P73" s="33"/>
      <c r="Q73" s="33"/>
      <c r="R73" s="33"/>
      <c r="S73" s="33"/>
      <c r="T73" s="33"/>
      <c r="U73" s="33"/>
      <c r="V73" s="33"/>
      <c r="W73" s="33"/>
      <c r="X73" s="33"/>
      <c r="Y73" s="33"/>
      <c r="Z73" s="33"/>
    </row>
    <row r="74" ht="12.75" customHeight="1">
      <c r="A74" s="56" t="s">
        <v>104</v>
      </c>
      <c r="B74" s="40" t="s">
        <v>105</v>
      </c>
      <c r="C74" s="14"/>
      <c r="D74" s="14"/>
      <c r="E74" s="14"/>
      <c r="F74" s="14"/>
      <c r="G74" s="14"/>
      <c r="H74" s="15"/>
      <c r="I74" s="58">
        <f>I41</f>
        <v>309.7529867</v>
      </c>
      <c r="J74" s="33"/>
      <c r="K74" s="32"/>
      <c r="L74" s="32"/>
      <c r="M74" s="32"/>
      <c r="N74" s="33"/>
      <c r="O74" s="32"/>
      <c r="P74" s="33"/>
      <c r="Q74" s="33"/>
      <c r="R74" s="33"/>
      <c r="S74" s="33"/>
      <c r="T74" s="33"/>
      <c r="U74" s="33"/>
      <c r="V74" s="33"/>
      <c r="W74" s="33"/>
      <c r="X74" s="33"/>
      <c r="Y74" s="33"/>
      <c r="Z74" s="33"/>
    </row>
    <row r="75" ht="12.75" customHeight="1">
      <c r="A75" s="56" t="s">
        <v>106</v>
      </c>
      <c r="B75" s="40" t="s">
        <v>107</v>
      </c>
      <c r="C75" s="14"/>
      <c r="D75" s="14"/>
      <c r="E75" s="14"/>
      <c r="F75" s="14"/>
      <c r="G75" s="14"/>
      <c r="H75" s="15"/>
      <c r="I75" s="58">
        <f>I57</f>
        <v>671.8476591</v>
      </c>
      <c r="J75" s="33"/>
      <c r="K75" s="32"/>
      <c r="L75" s="32"/>
      <c r="M75" s="32"/>
      <c r="N75" s="33"/>
      <c r="O75" s="32"/>
      <c r="P75" s="33"/>
      <c r="Q75" s="33"/>
      <c r="R75" s="33"/>
      <c r="S75" s="33"/>
      <c r="T75" s="33"/>
      <c r="U75" s="33"/>
      <c r="V75" s="33"/>
      <c r="W75" s="33"/>
      <c r="X75" s="33"/>
      <c r="Y75" s="33"/>
      <c r="Z75" s="33"/>
    </row>
    <row r="76" ht="12.75" customHeight="1">
      <c r="A76" s="56" t="s">
        <v>108</v>
      </c>
      <c r="B76" s="40" t="s">
        <v>109</v>
      </c>
      <c r="C76" s="14"/>
      <c r="D76" s="14"/>
      <c r="E76" s="14"/>
      <c r="F76" s="14"/>
      <c r="G76" s="14"/>
      <c r="H76" s="15"/>
      <c r="I76" s="58">
        <f>I66</f>
        <v>993.2948</v>
      </c>
      <c r="J76" s="33"/>
      <c r="K76" s="32"/>
      <c r="L76" s="32"/>
      <c r="M76" s="32"/>
      <c r="N76" s="33"/>
      <c r="O76" s="32"/>
      <c r="P76" s="33"/>
      <c r="Q76" s="33"/>
      <c r="R76" s="33"/>
      <c r="S76" s="33"/>
      <c r="T76" s="33"/>
      <c r="U76" s="33"/>
      <c r="V76" s="33"/>
      <c r="W76" s="33"/>
      <c r="X76" s="33"/>
      <c r="Y76" s="33"/>
      <c r="Z76" s="33"/>
    </row>
    <row r="77" ht="12.75" customHeight="1">
      <c r="A77" s="60" t="s">
        <v>110</v>
      </c>
      <c r="B77" s="14"/>
      <c r="C77" s="14"/>
      <c r="D77" s="14"/>
      <c r="E77" s="14"/>
      <c r="F77" s="14"/>
      <c r="G77" s="14"/>
      <c r="H77" s="15"/>
      <c r="I77" s="61">
        <f>TRUNC(SUM(I74:I76),2)</f>
        <v>1974.89</v>
      </c>
      <c r="J77" s="33"/>
      <c r="K77" s="32"/>
      <c r="L77" s="32"/>
      <c r="M77" s="32"/>
      <c r="N77" s="33"/>
      <c r="O77" s="32"/>
      <c r="P77" s="33"/>
      <c r="Q77" s="33"/>
      <c r="R77" s="33"/>
      <c r="S77" s="33"/>
      <c r="T77" s="33"/>
      <c r="U77" s="33"/>
      <c r="V77" s="33"/>
      <c r="W77" s="33"/>
      <c r="X77" s="33"/>
      <c r="Y77" s="33"/>
      <c r="Z77" s="33"/>
    </row>
    <row r="78" ht="12.75" customHeight="1">
      <c r="A78" s="93"/>
      <c r="B78" s="93"/>
      <c r="C78" s="93"/>
      <c r="D78" s="93"/>
      <c r="E78" s="93"/>
      <c r="F78" s="93"/>
      <c r="G78" s="93"/>
      <c r="H78" s="93"/>
      <c r="I78" s="94"/>
      <c r="J78" s="33"/>
      <c r="K78" s="32"/>
      <c r="L78" s="32"/>
      <c r="M78" s="32"/>
      <c r="N78" s="33"/>
      <c r="O78" s="32"/>
      <c r="P78" s="33"/>
      <c r="Q78" s="33"/>
      <c r="R78" s="33"/>
      <c r="S78" s="33"/>
      <c r="T78" s="33"/>
      <c r="U78" s="33"/>
      <c r="V78" s="33"/>
      <c r="W78" s="33"/>
      <c r="X78" s="33"/>
      <c r="Y78" s="33"/>
      <c r="Z78" s="33"/>
    </row>
    <row r="79" ht="12.75" customHeight="1">
      <c r="A79" s="53" t="s">
        <v>111</v>
      </c>
      <c r="B79" s="14"/>
      <c r="C79" s="14"/>
      <c r="D79" s="14"/>
      <c r="E79" s="14"/>
      <c r="F79" s="14"/>
      <c r="G79" s="14"/>
      <c r="H79" s="14"/>
      <c r="I79" s="15"/>
      <c r="J79" s="33"/>
      <c r="K79" s="32"/>
      <c r="L79" s="32"/>
      <c r="M79" s="32"/>
      <c r="N79" s="33"/>
      <c r="O79" s="32"/>
      <c r="P79" s="33"/>
      <c r="Q79" s="33"/>
      <c r="R79" s="33"/>
      <c r="S79" s="33"/>
      <c r="T79" s="33"/>
      <c r="U79" s="33"/>
      <c r="V79" s="33"/>
      <c r="W79" s="33"/>
      <c r="X79" s="33"/>
      <c r="Y79" s="33"/>
      <c r="Z79" s="33"/>
    </row>
    <row r="80" ht="12.75" customHeight="1">
      <c r="A80" s="56">
        <v>3.0</v>
      </c>
      <c r="B80" s="60" t="s">
        <v>112</v>
      </c>
      <c r="C80" s="14"/>
      <c r="D80" s="14"/>
      <c r="E80" s="14"/>
      <c r="F80" s="14"/>
      <c r="G80" s="15"/>
      <c r="H80" s="56" t="s">
        <v>58</v>
      </c>
      <c r="I80" s="56" t="s">
        <v>59</v>
      </c>
      <c r="J80" s="33"/>
      <c r="K80" s="32"/>
      <c r="L80" s="32"/>
      <c r="M80" s="32"/>
      <c r="N80" s="33"/>
      <c r="O80" s="32"/>
      <c r="P80" s="33"/>
      <c r="Q80" s="33"/>
      <c r="R80" s="33"/>
      <c r="S80" s="33"/>
      <c r="T80" s="33"/>
      <c r="U80" s="33"/>
      <c r="V80" s="33"/>
      <c r="W80" s="33"/>
      <c r="X80" s="33"/>
      <c r="Y80" s="33"/>
      <c r="Z80" s="33"/>
    </row>
    <row r="81" ht="12.75" customHeight="1">
      <c r="A81" s="56" t="s">
        <v>31</v>
      </c>
      <c r="B81" s="40" t="s">
        <v>113</v>
      </c>
      <c r="C81" s="14"/>
      <c r="D81" s="14"/>
      <c r="E81" s="14"/>
      <c r="F81" s="14"/>
      <c r="G81" s="15"/>
      <c r="H81" s="59">
        <v>0.0046</v>
      </c>
      <c r="I81" s="58">
        <f t="shared" ref="I81:I86" si="2">$I$35*H81</f>
        <v>6.973232</v>
      </c>
      <c r="J81" s="33"/>
      <c r="K81" s="32"/>
      <c r="L81" s="32"/>
      <c r="M81" s="32"/>
      <c r="N81" s="33"/>
      <c r="O81" s="32"/>
      <c r="P81" s="33"/>
      <c r="Q81" s="33"/>
      <c r="R81" s="33"/>
      <c r="S81" s="33"/>
      <c r="T81" s="33"/>
      <c r="U81" s="33"/>
      <c r="V81" s="33"/>
      <c r="W81" s="33"/>
      <c r="X81" s="33"/>
      <c r="Y81" s="33"/>
      <c r="Z81" s="33"/>
    </row>
    <row r="82" ht="12.75" customHeight="1">
      <c r="A82" s="56" t="s">
        <v>33</v>
      </c>
      <c r="B82" s="40" t="s">
        <v>114</v>
      </c>
      <c r="C82" s="14"/>
      <c r="D82" s="14"/>
      <c r="E82" s="14"/>
      <c r="F82" s="14"/>
      <c r="G82" s="15"/>
      <c r="H82" s="59">
        <f>H81*0.08</f>
        <v>0.000368</v>
      </c>
      <c r="I82" s="58">
        <f t="shared" si="2"/>
        <v>0.55785856</v>
      </c>
      <c r="J82" s="33"/>
      <c r="K82" s="32"/>
      <c r="L82" s="32"/>
      <c r="M82" s="32"/>
      <c r="N82" s="33"/>
      <c r="O82" s="32"/>
      <c r="P82" s="33"/>
      <c r="Q82" s="33"/>
      <c r="R82" s="33"/>
      <c r="S82" s="33"/>
      <c r="T82" s="33"/>
      <c r="U82" s="33"/>
      <c r="V82" s="33"/>
      <c r="W82" s="33"/>
      <c r="X82" s="33"/>
      <c r="Y82" s="33"/>
      <c r="Z82" s="33"/>
    </row>
    <row r="83" ht="12.75" customHeight="1">
      <c r="A83" s="56" t="s">
        <v>36</v>
      </c>
      <c r="B83" s="40" t="s">
        <v>115</v>
      </c>
      <c r="C83" s="14"/>
      <c r="D83" s="14"/>
      <c r="E83" s="14"/>
      <c r="F83" s="14"/>
      <c r="G83" s="15"/>
      <c r="H83" s="59">
        <v>0.025</v>
      </c>
      <c r="I83" s="58">
        <f t="shared" si="2"/>
        <v>37.898</v>
      </c>
      <c r="J83" s="33"/>
      <c r="K83" s="32"/>
      <c r="L83" s="32"/>
      <c r="M83" s="32"/>
      <c r="N83" s="33"/>
      <c r="O83" s="32"/>
      <c r="P83" s="33"/>
      <c r="Q83" s="33"/>
      <c r="R83" s="33"/>
      <c r="S83" s="33"/>
      <c r="T83" s="33"/>
      <c r="U83" s="33"/>
      <c r="V83" s="33"/>
      <c r="W83" s="33"/>
      <c r="X83" s="33"/>
      <c r="Y83" s="33"/>
      <c r="Z83" s="33"/>
    </row>
    <row r="84" ht="12.75" customHeight="1">
      <c r="A84" s="56" t="s">
        <v>39</v>
      </c>
      <c r="B84" s="40" t="s">
        <v>116</v>
      </c>
      <c r="C84" s="14"/>
      <c r="D84" s="14"/>
      <c r="E84" s="14"/>
      <c r="F84" s="14"/>
      <c r="G84" s="15"/>
      <c r="H84" s="59">
        <v>0.0194</v>
      </c>
      <c r="I84" s="58">
        <f t="shared" si="2"/>
        <v>29.408848</v>
      </c>
      <c r="J84" s="33"/>
      <c r="K84" s="33"/>
      <c r="L84" s="92"/>
      <c r="M84" s="33"/>
      <c r="N84" s="33"/>
      <c r="O84" s="33"/>
      <c r="P84" s="33"/>
      <c r="Q84" s="33"/>
      <c r="R84" s="33"/>
      <c r="S84" s="33"/>
      <c r="T84" s="33"/>
      <c r="U84" s="33"/>
      <c r="V84" s="33"/>
      <c r="W84" s="33"/>
      <c r="X84" s="33"/>
      <c r="Y84" s="33"/>
      <c r="Z84" s="33"/>
    </row>
    <row r="85" ht="12.75" customHeight="1">
      <c r="A85" s="56" t="s">
        <v>41</v>
      </c>
      <c r="B85" s="40" t="s">
        <v>117</v>
      </c>
      <c r="C85" s="14"/>
      <c r="D85" s="14"/>
      <c r="E85" s="14"/>
      <c r="F85" s="14"/>
      <c r="G85" s="15"/>
      <c r="H85" s="95">
        <f>H84*H57</f>
        <v>0.0071392</v>
      </c>
      <c r="I85" s="58">
        <f t="shared" si="2"/>
        <v>10.82245606</v>
      </c>
      <c r="J85" s="33"/>
      <c r="K85" s="96"/>
      <c r="L85" s="33"/>
      <c r="M85" s="33"/>
      <c r="N85" s="33"/>
      <c r="O85" s="33"/>
      <c r="P85" s="33"/>
      <c r="Q85" s="33"/>
      <c r="R85" s="33"/>
      <c r="S85" s="33"/>
      <c r="T85" s="33"/>
      <c r="U85" s="33"/>
      <c r="V85" s="33"/>
      <c r="W85" s="33"/>
      <c r="X85" s="33"/>
      <c r="Y85" s="33"/>
      <c r="Z85" s="33"/>
    </row>
    <row r="86" ht="12.75" customHeight="1">
      <c r="A86" s="56" t="s">
        <v>65</v>
      </c>
      <c r="B86" s="40" t="s">
        <v>118</v>
      </c>
      <c r="C86" s="14"/>
      <c r="D86" s="14"/>
      <c r="E86" s="14"/>
      <c r="F86" s="14"/>
      <c r="G86" s="15"/>
      <c r="H86" s="59">
        <v>0.025</v>
      </c>
      <c r="I86" s="58">
        <f t="shared" si="2"/>
        <v>37.898</v>
      </c>
      <c r="J86" s="33"/>
      <c r="K86" s="32"/>
      <c r="L86" s="33"/>
      <c r="M86" s="33"/>
      <c r="N86" s="33"/>
      <c r="O86" s="33"/>
      <c r="P86" s="33"/>
      <c r="Q86" s="33"/>
      <c r="R86" s="33"/>
      <c r="S86" s="33"/>
      <c r="T86" s="33"/>
      <c r="U86" s="33"/>
      <c r="V86" s="33"/>
      <c r="W86" s="33"/>
      <c r="X86" s="33"/>
      <c r="Y86" s="33"/>
      <c r="Z86" s="33"/>
    </row>
    <row r="87" ht="12.75" customHeight="1">
      <c r="A87" s="60" t="s">
        <v>119</v>
      </c>
      <c r="B87" s="14"/>
      <c r="C87" s="14"/>
      <c r="D87" s="14"/>
      <c r="E87" s="14"/>
      <c r="F87" s="14"/>
      <c r="G87" s="15"/>
      <c r="H87" s="64">
        <f>TRUNC(SUM(H81:H86),4)</f>
        <v>0.0815</v>
      </c>
      <c r="I87" s="61">
        <f>TRUNC(SUM(I81:I86),2)</f>
        <v>123.55</v>
      </c>
      <c r="J87" s="33"/>
      <c r="K87" s="32"/>
      <c r="L87" s="33"/>
      <c r="M87" s="33"/>
      <c r="N87" s="33"/>
      <c r="O87" s="33"/>
      <c r="P87" s="33"/>
      <c r="Q87" s="33"/>
      <c r="R87" s="33"/>
      <c r="S87" s="33"/>
      <c r="T87" s="33"/>
      <c r="U87" s="33"/>
      <c r="V87" s="33"/>
      <c r="W87" s="33"/>
      <c r="X87" s="33"/>
      <c r="Y87" s="33"/>
      <c r="Z87" s="33"/>
    </row>
    <row r="88" ht="12.75" customHeight="1">
      <c r="A88" s="60"/>
      <c r="B88" s="14"/>
      <c r="C88" s="14"/>
      <c r="D88" s="14"/>
      <c r="E88" s="14"/>
      <c r="F88" s="14"/>
      <c r="G88" s="14"/>
      <c r="H88" s="14"/>
      <c r="I88" s="14"/>
      <c r="J88" s="33"/>
      <c r="K88" s="32"/>
      <c r="L88" s="33"/>
      <c r="M88" s="33"/>
      <c r="N88" s="33"/>
      <c r="O88" s="33"/>
      <c r="P88" s="33"/>
      <c r="Q88" s="33"/>
      <c r="R88" s="33"/>
      <c r="S88" s="33"/>
      <c r="T88" s="33"/>
      <c r="U88" s="33"/>
      <c r="V88" s="33"/>
      <c r="W88" s="33"/>
      <c r="X88" s="33"/>
      <c r="Y88" s="33"/>
      <c r="Z88" s="33"/>
    </row>
    <row r="89" ht="12.75" customHeight="1">
      <c r="A89" s="53" t="s">
        <v>120</v>
      </c>
      <c r="B89" s="14"/>
      <c r="C89" s="14"/>
      <c r="D89" s="14"/>
      <c r="E89" s="14"/>
      <c r="F89" s="14"/>
      <c r="G89" s="14"/>
      <c r="H89" s="14"/>
      <c r="I89" s="15"/>
      <c r="J89" s="33"/>
      <c r="K89" s="32"/>
      <c r="L89" s="33"/>
      <c r="M89" s="33"/>
      <c r="N89" s="33"/>
      <c r="O89" s="33"/>
      <c r="P89" s="33"/>
      <c r="Q89" s="33"/>
      <c r="R89" s="33"/>
      <c r="S89" s="33"/>
      <c r="T89" s="33"/>
      <c r="U89" s="33"/>
      <c r="V89" s="33"/>
      <c r="W89" s="33"/>
      <c r="X89" s="33"/>
      <c r="Y89" s="33"/>
      <c r="Z89" s="33"/>
    </row>
    <row r="90" ht="12.75" customHeight="1">
      <c r="A90" s="97" t="s">
        <v>121</v>
      </c>
      <c r="B90" s="14"/>
      <c r="C90" s="14"/>
      <c r="D90" s="14"/>
      <c r="E90" s="14"/>
      <c r="F90" s="14"/>
      <c r="G90" s="15"/>
      <c r="H90" s="98" t="s">
        <v>58</v>
      </c>
      <c r="I90" s="98" t="s">
        <v>59</v>
      </c>
      <c r="J90" s="33"/>
      <c r="K90" s="32"/>
      <c r="L90" s="33"/>
      <c r="M90" s="33"/>
      <c r="N90" s="33"/>
      <c r="O90" s="33"/>
      <c r="P90" s="33"/>
      <c r="Q90" s="33"/>
      <c r="R90" s="33"/>
      <c r="S90" s="33"/>
      <c r="T90" s="33"/>
      <c r="U90" s="33"/>
      <c r="V90" s="33"/>
      <c r="W90" s="33"/>
      <c r="X90" s="33"/>
      <c r="Y90" s="33"/>
      <c r="Z90" s="33"/>
    </row>
    <row r="91" ht="12.75" customHeight="1">
      <c r="A91" s="56" t="s">
        <v>31</v>
      </c>
      <c r="B91" s="40" t="s">
        <v>122</v>
      </c>
      <c r="C91" s="14"/>
      <c r="D91" s="14"/>
      <c r="E91" s="14"/>
      <c r="F91" s="14"/>
      <c r="G91" s="15"/>
      <c r="H91" s="99">
        <v>0.0162</v>
      </c>
      <c r="I91" s="58">
        <f t="shared" ref="I91:I96" si="3">$I$35*H91</f>
        <v>24.557904</v>
      </c>
      <c r="J91" s="33"/>
      <c r="K91" s="32"/>
      <c r="L91" s="33"/>
      <c r="M91" s="33"/>
      <c r="N91" s="33"/>
      <c r="O91" s="33"/>
      <c r="P91" s="33"/>
      <c r="Q91" s="33"/>
      <c r="R91" s="33"/>
      <c r="S91" s="33"/>
      <c r="T91" s="33"/>
      <c r="U91" s="33"/>
      <c r="V91" s="33"/>
      <c r="W91" s="33"/>
      <c r="X91" s="33"/>
      <c r="Y91" s="33"/>
      <c r="Z91" s="33"/>
    </row>
    <row r="92" ht="12.75" customHeight="1">
      <c r="A92" s="56" t="s">
        <v>33</v>
      </c>
      <c r="B92" s="40" t="s">
        <v>123</v>
      </c>
      <c r="C92" s="14"/>
      <c r="D92" s="14"/>
      <c r="E92" s="14"/>
      <c r="F92" s="14"/>
      <c r="G92" s="15"/>
      <c r="H92" s="59">
        <v>0.0028</v>
      </c>
      <c r="I92" s="58">
        <f t="shared" si="3"/>
        <v>4.244576</v>
      </c>
      <c r="J92" s="96"/>
      <c r="K92" s="32"/>
      <c r="L92" s="33"/>
      <c r="M92" s="33"/>
      <c r="N92" s="33"/>
      <c r="O92" s="33"/>
      <c r="P92" s="33"/>
      <c r="Q92" s="33"/>
      <c r="R92" s="33"/>
      <c r="S92" s="33"/>
      <c r="T92" s="33"/>
      <c r="U92" s="33"/>
      <c r="V92" s="33"/>
      <c r="W92" s="33"/>
      <c r="X92" s="33"/>
      <c r="Y92" s="33"/>
      <c r="Z92" s="33"/>
    </row>
    <row r="93" ht="12.75" customHeight="1">
      <c r="A93" s="56" t="s">
        <v>36</v>
      </c>
      <c r="B93" s="40" t="s">
        <v>124</v>
      </c>
      <c r="C93" s="14"/>
      <c r="D93" s="14"/>
      <c r="E93" s="14"/>
      <c r="F93" s="14"/>
      <c r="G93" s="15"/>
      <c r="H93" s="59">
        <v>2.0E-4</v>
      </c>
      <c r="I93" s="58">
        <f t="shared" si="3"/>
        <v>0.303184</v>
      </c>
      <c r="J93" s="96"/>
      <c r="K93" s="100"/>
      <c r="L93" s="33"/>
      <c r="M93" s="33"/>
      <c r="N93" s="33"/>
      <c r="O93" s="33"/>
      <c r="P93" s="33"/>
      <c r="Q93" s="33"/>
      <c r="R93" s="33"/>
      <c r="S93" s="33"/>
      <c r="T93" s="33"/>
      <c r="U93" s="33"/>
      <c r="V93" s="33"/>
      <c r="W93" s="33"/>
      <c r="X93" s="33"/>
      <c r="Y93" s="33"/>
      <c r="Z93" s="33"/>
    </row>
    <row r="94" ht="12.75" customHeight="1">
      <c r="A94" s="56" t="s">
        <v>39</v>
      </c>
      <c r="B94" s="40" t="s">
        <v>125</v>
      </c>
      <c r="C94" s="14"/>
      <c r="D94" s="14"/>
      <c r="E94" s="14"/>
      <c r="F94" s="14"/>
      <c r="G94" s="15"/>
      <c r="H94" s="59">
        <v>0.0033</v>
      </c>
      <c r="I94" s="58">
        <f t="shared" si="3"/>
        <v>5.002536</v>
      </c>
      <c r="J94" s="96"/>
      <c r="K94" s="100"/>
      <c r="L94" s="33"/>
      <c r="M94" s="33"/>
      <c r="N94" s="33"/>
      <c r="O94" s="33"/>
      <c r="P94" s="33"/>
      <c r="Q94" s="33"/>
      <c r="R94" s="33"/>
      <c r="S94" s="33"/>
      <c r="T94" s="33"/>
      <c r="U94" s="33"/>
      <c r="V94" s="33"/>
      <c r="W94" s="33"/>
      <c r="X94" s="33"/>
      <c r="Y94" s="33"/>
      <c r="Z94" s="33"/>
    </row>
    <row r="95" ht="12.75" customHeight="1">
      <c r="A95" s="56" t="s">
        <v>41</v>
      </c>
      <c r="B95" s="40" t="s">
        <v>126</v>
      </c>
      <c r="C95" s="14"/>
      <c r="D95" s="14"/>
      <c r="E95" s="14"/>
      <c r="F95" s="14"/>
      <c r="G95" s="15"/>
      <c r="H95" s="59">
        <v>7.0E-4</v>
      </c>
      <c r="I95" s="58">
        <f t="shared" si="3"/>
        <v>1.061144</v>
      </c>
      <c r="J95" s="32"/>
      <c r="K95" s="100"/>
      <c r="L95" s="33"/>
      <c r="M95" s="33"/>
      <c r="N95" s="33"/>
      <c r="O95" s="33"/>
      <c r="P95" s="33"/>
      <c r="Q95" s="33"/>
      <c r="R95" s="33"/>
      <c r="S95" s="33"/>
      <c r="T95" s="33"/>
      <c r="U95" s="33"/>
      <c r="V95" s="33"/>
      <c r="W95" s="33"/>
      <c r="X95" s="33"/>
      <c r="Y95" s="33"/>
      <c r="Z95" s="33"/>
    </row>
    <row r="96" ht="12.75" customHeight="1">
      <c r="A96" s="56" t="s">
        <v>65</v>
      </c>
      <c r="B96" s="40" t="s">
        <v>127</v>
      </c>
      <c r="C96" s="14"/>
      <c r="D96" s="14"/>
      <c r="E96" s="14"/>
      <c r="F96" s="14"/>
      <c r="G96" s="15"/>
      <c r="H96" s="59">
        <v>0.0</v>
      </c>
      <c r="I96" s="58">
        <f t="shared" si="3"/>
        <v>0</v>
      </c>
      <c r="J96" s="101"/>
      <c r="K96" s="32"/>
      <c r="L96" s="33"/>
      <c r="M96" s="33"/>
      <c r="N96" s="33"/>
      <c r="O96" s="33"/>
      <c r="P96" s="33"/>
      <c r="Q96" s="33"/>
      <c r="R96" s="33"/>
      <c r="S96" s="33"/>
      <c r="T96" s="33"/>
      <c r="U96" s="33"/>
      <c r="V96" s="33"/>
      <c r="W96" s="33"/>
      <c r="X96" s="33"/>
      <c r="Y96" s="33"/>
      <c r="Z96" s="33"/>
    </row>
    <row r="97" ht="12.75" customHeight="1">
      <c r="A97" s="60" t="s">
        <v>128</v>
      </c>
      <c r="B97" s="14"/>
      <c r="C97" s="14"/>
      <c r="D97" s="14"/>
      <c r="E97" s="14"/>
      <c r="F97" s="14"/>
      <c r="G97" s="15"/>
      <c r="H97" s="64">
        <f>TRUNC(SUM(H91:H96),4)</f>
        <v>0.0232</v>
      </c>
      <c r="I97" s="61">
        <f>TRUNC(SUM(I91:I96),2)</f>
        <v>35.16</v>
      </c>
      <c r="J97" s="33"/>
      <c r="K97" s="32"/>
      <c r="L97" s="33"/>
      <c r="M97" s="33"/>
      <c r="N97" s="33"/>
      <c r="O97" s="33"/>
      <c r="P97" s="33"/>
      <c r="Q97" s="33"/>
      <c r="R97" s="33"/>
      <c r="S97" s="33"/>
      <c r="T97" s="33"/>
      <c r="U97" s="33"/>
      <c r="V97" s="33"/>
      <c r="W97" s="33"/>
      <c r="X97" s="33"/>
      <c r="Y97" s="33"/>
      <c r="Z97" s="33"/>
    </row>
    <row r="98" ht="12.75" customHeight="1">
      <c r="A98" s="102"/>
      <c r="B98" s="14"/>
      <c r="C98" s="14"/>
      <c r="D98" s="14"/>
      <c r="E98" s="14"/>
      <c r="F98" s="14"/>
      <c r="G98" s="14"/>
      <c r="H98" s="14"/>
      <c r="I98" s="81"/>
      <c r="J98" s="33"/>
      <c r="K98" s="32"/>
      <c r="L98" s="33"/>
      <c r="M98" s="33"/>
      <c r="N98" s="33"/>
      <c r="O98" s="33"/>
      <c r="P98" s="33"/>
      <c r="Q98" s="33"/>
      <c r="R98" s="33"/>
      <c r="S98" s="33"/>
      <c r="T98" s="33"/>
      <c r="U98" s="33"/>
      <c r="V98" s="33"/>
      <c r="W98" s="33"/>
      <c r="X98" s="33"/>
      <c r="Y98" s="33"/>
      <c r="Z98" s="33"/>
    </row>
    <row r="99" ht="12.75" customHeight="1">
      <c r="A99" s="97" t="s">
        <v>129</v>
      </c>
      <c r="B99" s="14"/>
      <c r="C99" s="14"/>
      <c r="D99" s="14"/>
      <c r="E99" s="14"/>
      <c r="F99" s="14"/>
      <c r="G99" s="15"/>
      <c r="H99" s="98" t="s">
        <v>58</v>
      </c>
      <c r="I99" s="98" t="s">
        <v>59</v>
      </c>
      <c r="J99" s="33"/>
      <c r="K99" s="32"/>
      <c r="L99" s="33"/>
      <c r="M99" s="33"/>
      <c r="N99" s="33"/>
      <c r="O99" s="33"/>
      <c r="P99" s="33"/>
      <c r="Q99" s="33"/>
      <c r="R99" s="33"/>
      <c r="S99" s="33"/>
      <c r="T99" s="33"/>
      <c r="U99" s="33"/>
      <c r="V99" s="33"/>
      <c r="W99" s="33"/>
      <c r="X99" s="33"/>
      <c r="Y99" s="33"/>
      <c r="Z99" s="33"/>
    </row>
    <row r="100" ht="12.75" customHeight="1">
      <c r="A100" s="56" t="s">
        <v>31</v>
      </c>
      <c r="B100" s="40" t="s">
        <v>130</v>
      </c>
      <c r="C100" s="14"/>
      <c r="D100" s="14"/>
      <c r="E100" s="14"/>
      <c r="F100" s="14"/>
      <c r="G100" s="15"/>
      <c r="H100" s="59">
        <v>0.0</v>
      </c>
      <c r="I100" s="58">
        <f>$I$35*H100</f>
        <v>0</v>
      </c>
      <c r="J100" s="33"/>
      <c r="K100" s="32"/>
      <c r="L100" s="33"/>
      <c r="M100" s="33"/>
      <c r="N100" s="33"/>
      <c r="O100" s="33"/>
      <c r="P100" s="33"/>
      <c r="Q100" s="33"/>
      <c r="R100" s="33"/>
      <c r="S100" s="33"/>
      <c r="T100" s="33"/>
      <c r="U100" s="33"/>
      <c r="V100" s="33"/>
      <c r="W100" s="33"/>
      <c r="X100" s="33"/>
      <c r="Y100" s="33"/>
      <c r="Z100" s="33"/>
    </row>
    <row r="101" ht="12.75" customHeight="1">
      <c r="A101" s="60" t="s">
        <v>131</v>
      </c>
      <c r="B101" s="14"/>
      <c r="C101" s="14"/>
      <c r="D101" s="14"/>
      <c r="E101" s="14"/>
      <c r="F101" s="14"/>
      <c r="G101" s="15"/>
      <c r="H101" s="64">
        <f>TRUNC(SUM(H100),4)</f>
        <v>0</v>
      </c>
      <c r="I101" s="58">
        <f>TRUNC(SUM(I100),2)</f>
        <v>0</v>
      </c>
      <c r="J101" s="33"/>
      <c r="K101" s="32"/>
      <c r="L101" s="33"/>
      <c r="M101" s="33"/>
      <c r="N101" s="33"/>
      <c r="O101" s="33"/>
      <c r="P101" s="33"/>
      <c r="Q101" s="33"/>
      <c r="R101" s="33"/>
      <c r="S101" s="33"/>
      <c r="T101" s="33"/>
      <c r="U101" s="33"/>
      <c r="V101" s="33"/>
      <c r="W101" s="33"/>
      <c r="X101" s="33"/>
      <c r="Y101" s="33"/>
      <c r="Z101" s="33"/>
    </row>
    <row r="102" ht="12.75" customHeight="1">
      <c r="A102" s="103"/>
      <c r="B102" s="90"/>
      <c r="C102" s="90"/>
      <c r="D102" s="90"/>
      <c r="E102" s="90"/>
      <c r="F102" s="90"/>
      <c r="G102" s="90"/>
      <c r="H102" s="90"/>
      <c r="I102" s="91"/>
      <c r="J102" s="33"/>
      <c r="K102" s="32"/>
      <c r="L102" s="33"/>
      <c r="M102" s="33"/>
      <c r="N102" s="33"/>
      <c r="O102" s="33"/>
      <c r="P102" s="33"/>
      <c r="Q102" s="33"/>
      <c r="R102" s="33"/>
      <c r="S102" s="33"/>
      <c r="T102" s="33"/>
      <c r="U102" s="33"/>
      <c r="V102" s="33"/>
      <c r="W102" s="33"/>
      <c r="X102" s="33"/>
      <c r="Y102" s="33"/>
      <c r="Z102" s="33"/>
    </row>
    <row r="103" ht="12.75" customHeight="1">
      <c r="A103" s="53" t="s">
        <v>132</v>
      </c>
      <c r="B103" s="14"/>
      <c r="C103" s="14"/>
      <c r="D103" s="14"/>
      <c r="E103" s="14"/>
      <c r="F103" s="14"/>
      <c r="G103" s="14"/>
      <c r="H103" s="14"/>
      <c r="I103" s="15"/>
      <c r="J103" s="33"/>
      <c r="K103" s="32"/>
      <c r="L103" s="33"/>
      <c r="M103" s="33"/>
      <c r="N103" s="33"/>
      <c r="O103" s="33"/>
      <c r="P103" s="33"/>
      <c r="Q103" s="33"/>
      <c r="R103" s="33"/>
      <c r="S103" s="33"/>
      <c r="T103" s="33"/>
      <c r="U103" s="33"/>
      <c r="V103" s="33"/>
      <c r="W103" s="33"/>
      <c r="X103" s="33"/>
      <c r="Y103" s="33"/>
      <c r="Z103" s="33"/>
    </row>
    <row r="104" ht="12.75" customHeight="1">
      <c r="A104" s="60" t="s">
        <v>133</v>
      </c>
      <c r="B104" s="14"/>
      <c r="C104" s="14"/>
      <c r="D104" s="14"/>
      <c r="E104" s="14"/>
      <c r="F104" s="14"/>
      <c r="G104" s="14"/>
      <c r="H104" s="15"/>
      <c r="I104" s="56" t="s">
        <v>59</v>
      </c>
      <c r="J104" s="33"/>
      <c r="K104" s="32"/>
      <c r="L104" s="33"/>
      <c r="M104" s="33"/>
      <c r="N104" s="33"/>
      <c r="O104" s="33"/>
      <c r="P104" s="33"/>
      <c r="Q104" s="33"/>
      <c r="R104" s="33"/>
      <c r="S104" s="33"/>
      <c r="T104" s="33"/>
      <c r="U104" s="33"/>
      <c r="V104" s="33"/>
      <c r="W104" s="33"/>
      <c r="X104" s="33"/>
      <c r="Y104" s="33"/>
      <c r="Z104" s="33"/>
    </row>
    <row r="105" ht="12.75" customHeight="1">
      <c r="A105" s="56" t="s">
        <v>134</v>
      </c>
      <c r="B105" s="40" t="s">
        <v>135</v>
      </c>
      <c r="C105" s="14"/>
      <c r="D105" s="14"/>
      <c r="E105" s="14"/>
      <c r="F105" s="14"/>
      <c r="G105" s="14"/>
      <c r="H105" s="15"/>
      <c r="I105" s="58">
        <f>I97</f>
        <v>35.16</v>
      </c>
      <c r="J105" s="33"/>
      <c r="K105" s="32"/>
      <c r="L105" s="33"/>
      <c r="M105" s="33"/>
      <c r="N105" s="33"/>
      <c r="O105" s="33"/>
      <c r="P105" s="33"/>
      <c r="Q105" s="33"/>
      <c r="R105" s="33"/>
      <c r="S105" s="33"/>
      <c r="T105" s="33"/>
      <c r="U105" s="33"/>
      <c r="V105" s="33"/>
      <c r="W105" s="33"/>
      <c r="X105" s="33"/>
      <c r="Y105" s="33"/>
      <c r="Z105" s="33"/>
    </row>
    <row r="106" ht="12.75" customHeight="1">
      <c r="A106" s="56" t="s">
        <v>136</v>
      </c>
      <c r="B106" s="40" t="s">
        <v>137</v>
      </c>
      <c r="C106" s="14"/>
      <c r="D106" s="14"/>
      <c r="E106" s="14"/>
      <c r="F106" s="14"/>
      <c r="G106" s="14"/>
      <c r="H106" s="15"/>
      <c r="I106" s="58">
        <f>I101</f>
        <v>0</v>
      </c>
      <c r="J106" s="33"/>
      <c r="K106" s="32"/>
      <c r="L106" s="33"/>
      <c r="M106" s="51"/>
      <c r="N106" s="104">
        <f>M106/2</f>
        <v>0</v>
      </c>
      <c r="O106" s="33"/>
      <c r="P106" s="33"/>
      <c r="Q106" s="33"/>
      <c r="R106" s="33"/>
      <c r="S106" s="33"/>
      <c r="T106" s="33"/>
      <c r="U106" s="33"/>
      <c r="V106" s="33"/>
      <c r="W106" s="33"/>
      <c r="X106" s="33"/>
      <c r="Y106" s="33"/>
      <c r="Z106" s="33"/>
    </row>
    <row r="107" ht="12.75" customHeight="1">
      <c r="A107" s="60" t="s">
        <v>138</v>
      </c>
      <c r="B107" s="14"/>
      <c r="C107" s="14"/>
      <c r="D107" s="14"/>
      <c r="E107" s="14"/>
      <c r="F107" s="14"/>
      <c r="G107" s="14"/>
      <c r="H107" s="15"/>
      <c r="I107" s="61">
        <f>TRUNC(SUM(I105:I106),2)</f>
        <v>35.16</v>
      </c>
      <c r="J107" s="33"/>
      <c r="K107" s="32"/>
      <c r="L107" s="33"/>
      <c r="M107" s="33"/>
      <c r="N107" s="33"/>
      <c r="O107" s="33"/>
      <c r="P107" s="33"/>
      <c r="Q107" s="33"/>
      <c r="R107" s="33"/>
      <c r="S107" s="33"/>
      <c r="T107" s="33"/>
      <c r="U107" s="33"/>
      <c r="V107" s="33"/>
      <c r="W107" s="33"/>
      <c r="X107" s="33"/>
      <c r="Y107" s="33"/>
      <c r="Z107" s="33"/>
    </row>
    <row r="108" ht="12.75" customHeight="1">
      <c r="A108" s="105"/>
      <c r="B108" s="106"/>
      <c r="C108" s="106"/>
      <c r="D108" s="106"/>
      <c r="E108" s="106"/>
      <c r="F108" s="106"/>
      <c r="G108" s="106"/>
      <c r="H108" s="106"/>
      <c r="I108" s="107"/>
      <c r="J108" s="33"/>
      <c r="K108" s="32"/>
      <c r="L108" s="33"/>
      <c r="M108" s="51"/>
      <c r="N108" s="33"/>
      <c r="O108" s="33"/>
      <c r="P108" s="33"/>
      <c r="Q108" s="33"/>
      <c r="R108" s="33"/>
      <c r="S108" s="33"/>
      <c r="T108" s="33"/>
      <c r="U108" s="33"/>
      <c r="V108" s="33"/>
      <c r="W108" s="33"/>
      <c r="X108" s="33"/>
      <c r="Y108" s="33"/>
      <c r="Z108" s="33"/>
    </row>
    <row r="109" ht="12.75" customHeight="1">
      <c r="A109" s="53" t="s">
        <v>139</v>
      </c>
      <c r="B109" s="14"/>
      <c r="C109" s="14"/>
      <c r="D109" s="14"/>
      <c r="E109" s="14"/>
      <c r="F109" s="14"/>
      <c r="G109" s="14"/>
      <c r="H109" s="14"/>
      <c r="I109" s="15"/>
      <c r="J109" s="33"/>
      <c r="K109" s="32"/>
      <c r="L109" s="33"/>
      <c r="M109" s="33"/>
      <c r="N109" s="33"/>
      <c r="O109" s="33"/>
      <c r="P109" s="33"/>
      <c r="Q109" s="33"/>
      <c r="R109" s="33"/>
      <c r="S109" s="33"/>
      <c r="T109" s="33"/>
      <c r="U109" s="33"/>
      <c r="V109" s="33"/>
      <c r="W109" s="33"/>
      <c r="X109" s="33"/>
      <c r="Y109" s="33"/>
      <c r="Z109" s="33"/>
    </row>
    <row r="110" ht="12.75" customHeight="1">
      <c r="A110" s="56">
        <v>5.0</v>
      </c>
      <c r="B110" s="60" t="s">
        <v>140</v>
      </c>
      <c r="C110" s="14"/>
      <c r="D110" s="14"/>
      <c r="E110" s="14"/>
      <c r="F110" s="14"/>
      <c r="G110" s="15"/>
      <c r="H110" s="56"/>
      <c r="I110" s="56" t="s">
        <v>59</v>
      </c>
      <c r="J110" s="33"/>
      <c r="K110" s="32"/>
      <c r="L110" s="33"/>
      <c r="M110" s="33"/>
      <c r="N110" s="33"/>
      <c r="O110" s="33"/>
      <c r="P110" s="33"/>
      <c r="Q110" s="33"/>
      <c r="R110" s="33"/>
      <c r="S110" s="33"/>
      <c r="T110" s="33"/>
      <c r="U110" s="33"/>
      <c r="V110" s="33"/>
      <c r="W110" s="33"/>
      <c r="X110" s="33"/>
      <c r="Y110" s="33"/>
      <c r="Z110" s="33"/>
    </row>
    <row r="111" ht="12.75" customHeight="1">
      <c r="A111" s="56" t="s">
        <v>31</v>
      </c>
      <c r="B111" s="83" t="s">
        <v>141</v>
      </c>
      <c r="C111" s="14"/>
      <c r="D111" s="14"/>
      <c r="E111" s="14"/>
      <c r="F111" s="14"/>
      <c r="G111" s="15"/>
      <c r="H111" s="39" t="s">
        <v>142</v>
      </c>
      <c r="I111" s="58">
        <f>UNIFORME!N11</f>
        <v>75.67222222</v>
      </c>
      <c r="J111" s="33"/>
      <c r="K111" s="32"/>
      <c r="L111" s="33"/>
      <c r="M111" s="33"/>
      <c r="N111" s="33"/>
      <c r="O111" s="33"/>
      <c r="P111" s="33"/>
      <c r="Q111" s="33"/>
      <c r="R111" s="33"/>
      <c r="S111" s="33"/>
      <c r="T111" s="33"/>
      <c r="U111" s="33"/>
      <c r="V111" s="33"/>
      <c r="W111" s="33"/>
      <c r="X111" s="33"/>
      <c r="Y111" s="33"/>
      <c r="Z111" s="33"/>
    </row>
    <row r="112" ht="12.75" customHeight="1">
      <c r="A112" s="108" t="s">
        <v>33</v>
      </c>
      <c r="B112" s="109" t="s">
        <v>143</v>
      </c>
      <c r="C112" s="14"/>
      <c r="D112" s="14"/>
      <c r="E112" s="14"/>
      <c r="F112" s="14"/>
      <c r="G112" s="15"/>
      <c r="H112" s="39"/>
      <c r="I112" s="110">
        <f>EQUIPAMENTOS!K88</f>
        <v>82.20836761</v>
      </c>
      <c r="J112" s="33"/>
      <c r="K112" s="32"/>
      <c r="L112" s="33"/>
      <c r="M112" s="33"/>
      <c r="N112" s="33"/>
      <c r="O112" s="33"/>
      <c r="P112" s="33"/>
      <c r="Q112" s="33"/>
      <c r="R112" s="33"/>
      <c r="S112" s="33"/>
      <c r="T112" s="33"/>
      <c r="U112" s="33"/>
      <c r="V112" s="33"/>
      <c r="W112" s="33"/>
      <c r="X112" s="33"/>
      <c r="Y112" s="33"/>
      <c r="Z112" s="33"/>
    </row>
    <row r="113" ht="12.75" customHeight="1">
      <c r="A113" s="108" t="s">
        <v>36</v>
      </c>
      <c r="B113" s="109" t="s">
        <v>144</v>
      </c>
      <c r="C113" s="14"/>
      <c r="D113" s="14"/>
      <c r="E113" s="14"/>
      <c r="F113" s="14"/>
      <c r="G113" s="15"/>
      <c r="H113" s="39" t="s">
        <v>142</v>
      </c>
      <c r="I113" s="110">
        <f>'RELÓGIO DE PONTO '!M6</f>
        <v>0.1736997636</v>
      </c>
      <c r="J113" s="33"/>
      <c r="K113" s="32"/>
      <c r="L113" s="33"/>
      <c r="M113" s="33"/>
      <c r="N113" s="33"/>
      <c r="O113" s="33"/>
      <c r="P113" s="33"/>
      <c r="Q113" s="33"/>
      <c r="R113" s="33"/>
      <c r="S113" s="33"/>
      <c r="T113" s="33"/>
      <c r="U113" s="33"/>
      <c r="V113" s="33"/>
      <c r="W113" s="33"/>
      <c r="X113" s="33"/>
      <c r="Y113" s="33"/>
      <c r="Z113" s="33"/>
    </row>
    <row r="114" ht="12.75" customHeight="1">
      <c r="A114" s="60" t="s">
        <v>145</v>
      </c>
      <c r="B114" s="14"/>
      <c r="C114" s="14"/>
      <c r="D114" s="14"/>
      <c r="E114" s="14"/>
      <c r="F114" s="14"/>
      <c r="G114" s="15"/>
      <c r="H114" s="64" t="s">
        <v>142</v>
      </c>
      <c r="I114" s="61">
        <f>TRUNC(SUM(I111:I113),2)</f>
        <v>158.05</v>
      </c>
      <c r="J114" s="33"/>
      <c r="K114" s="32"/>
      <c r="L114" s="33"/>
      <c r="M114" s="33"/>
      <c r="N114" s="33"/>
      <c r="O114" s="33"/>
      <c r="P114" s="33"/>
      <c r="Q114" s="33"/>
      <c r="R114" s="33"/>
      <c r="S114" s="33"/>
      <c r="T114" s="33"/>
      <c r="U114" s="33"/>
      <c r="V114" s="33"/>
      <c r="W114" s="33"/>
      <c r="X114" s="33"/>
      <c r="Y114" s="33"/>
      <c r="Z114" s="33"/>
    </row>
    <row r="115" ht="12.75" customHeight="1">
      <c r="A115" s="105"/>
      <c r="B115" s="106"/>
      <c r="C115" s="106"/>
      <c r="D115" s="106"/>
      <c r="E115" s="106"/>
      <c r="F115" s="106"/>
      <c r="G115" s="106"/>
      <c r="H115" s="106"/>
      <c r="I115" s="107"/>
      <c r="J115" s="33"/>
      <c r="K115" s="32"/>
      <c r="L115" s="33"/>
      <c r="M115" s="33"/>
      <c r="N115" s="33"/>
      <c r="O115" s="33"/>
      <c r="P115" s="33"/>
      <c r="Q115" s="33"/>
      <c r="R115" s="33"/>
      <c r="S115" s="33"/>
      <c r="T115" s="33"/>
      <c r="U115" s="33"/>
      <c r="V115" s="33"/>
      <c r="W115" s="33"/>
      <c r="X115" s="33"/>
      <c r="Y115" s="33"/>
      <c r="Z115" s="33"/>
    </row>
    <row r="116" ht="12.75" customHeight="1">
      <c r="A116" s="53" t="s">
        <v>146</v>
      </c>
      <c r="B116" s="14"/>
      <c r="C116" s="14"/>
      <c r="D116" s="14"/>
      <c r="E116" s="14"/>
      <c r="F116" s="14"/>
      <c r="G116" s="14"/>
      <c r="H116" s="14"/>
      <c r="I116" s="15"/>
      <c r="J116" s="33"/>
      <c r="K116" s="32"/>
      <c r="L116" s="33"/>
      <c r="M116" s="33"/>
      <c r="N116" s="33"/>
      <c r="O116" s="33"/>
      <c r="P116" s="33"/>
      <c r="Q116" s="33"/>
      <c r="R116" s="33"/>
      <c r="S116" s="33"/>
      <c r="T116" s="33"/>
      <c r="U116" s="33"/>
      <c r="V116" s="33"/>
      <c r="W116" s="33"/>
      <c r="X116" s="33"/>
      <c r="Y116" s="33"/>
      <c r="Z116" s="33"/>
    </row>
    <row r="117" ht="12.75" customHeight="1">
      <c r="A117" s="56">
        <v>6.0</v>
      </c>
      <c r="B117" s="60" t="s">
        <v>147</v>
      </c>
      <c r="C117" s="14"/>
      <c r="D117" s="14"/>
      <c r="E117" s="14"/>
      <c r="F117" s="14"/>
      <c r="G117" s="15"/>
      <c r="H117" s="56" t="s">
        <v>58</v>
      </c>
      <c r="I117" s="56" t="s">
        <v>59</v>
      </c>
      <c r="J117" s="33"/>
      <c r="K117" s="32"/>
      <c r="L117" s="33"/>
      <c r="M117" s="33"/>
      <c r="N117" s="33"/>
      <c r="O117" s="33"/>
      <c r="P117" s="33"/>
      <c r="Q117" s="33"/>
      <c r="R117" s="33"/>
      <c r="S117" s="33"/>
      <c r="T117" s="33"/>
      <c r="U117" s="33"/>
      <c r="V117" s="33"/>
      <c r="W117" s="33"/>
      <c r="X117" s="33"/>
      <c r="Y117" s="33"/>
      <c r="Z117" s="33"/>
    </row>
    <row r="118" ht="12.75" customHeight="1">
      <c r="A118" s="56" t="s">
        <v>31</v>
      </c>
      <c r="B118" s="40" t="s">
        <v>148</v>
      </c>
      <c r="C118" s="14"/>
      <c r="D118" s="14"/>
      <c r="E118" s="14"/>
      <c r="F118" s="14"/>
      <c r="G118" s="15"/>
      <c r="H118" s="111">
        <v>0.03</v>
      </c>
      <c r="I118" s="58">
        <f>TRUNC(H118*I142,2)</f>
        <v>114.22</v>
      </c>
      <c r="J118" s="33"/>
      <c r="K118" s="32"/>
      <c r="L118" s="33"/>
      <c r="M118" s="33"/>
      <c r="N118" s="33"/>
      <c r="O118" s="33"/>
      <c r="P118" s="33"/>
      <c r="Q118" s="33"/>
      <c r="R118" s="33"/>
      <c r="S118" s="33"/>
      <c r="T118" s="33"/>
      <c r="U118" s="33"/>
      <c r="V118" s="33"/>
      <c r="W118" s="33"/>
      <c r="X118" s="33"/>
      <c r="Y118" s="33"/>
      <c r="Z118" s="33"/>
    </row>
    <row r="119" ht="12.75" customHeight="1">
      <c r="A119" s="56" t="s">
        <v>33</v>
      </c>
      <c r="B119" s="40" t="s">
        <v>149</v>
      </c>
      <c r="C119" s="14"/>
      <c r="D119" s="14"/>
      <c r="E119" s="14"/>
      <c r="F119" s="14"/>
      <c r="G119" s="15"/>
      <c r="H119" s="111">
        <v>0.03</v>
      </c>
      <c r="I119" s="58">
        <f>TRUNC(H119*(I118+I142),2)</f>
        <v>117.65</v>
      </c>
      <c r="J119" s="33"/>
      <c r="K119" s="32"/>
      <c r="L119" s="33"/>
      <c r="M119" s="33"/>
      <c r="N119" s="33"/>
      <c r="O119" s="33"/>
      <c r="P119" s="33"/>
      <c r="Q119" s="33"/>
      <c r="R119" s="33"/>
      <c r="S119" s="33"/>
      <c r="T119" s="33"/>
      <c r="U119" s="33"/>
      <c r="V119" s="33"/>
      <c r="W119" s="33"/>
      <c r="X119" s="33"/>
      <c r="Y119" s="33"/>
      <c r="Z119" s="33"/>
    </row>
    <row r="120" ht="12.75" customHeight="1">
      <c r="A120" s="56" t="s">
        <v>36</v>
      </c>
      <c r="B120" s="112" t="s">
        <v>150</v>
      </c>
      <c r="C120" s="14"/>
      <c r="D120" s="14"/>
      <c r="E120" s="14"/>
      <c r="F120" s="14"/>
      <c r="G120" s="15"/>
      <c r="H120" s="59"/>
      <c r="I120" s="58"/>
      <c r="J120" s="33"/>
      <c r="K120" s="32"/>
      <c r="L120" s="33"/>
      <c r="M120" s="33"/>
      <c r="N120" s="33"/>
      <c r="O120" s="33"/>
      <c r="P120" s="33"/>
      <c r="Q120" s="33"/>
      <c r="R120" s="33"/>
      <c r="S120" s="33"/>
      <c r="T120" s="33"/>
      <c r="U120" s="33"/>
      <c r="V120" s="33"/>
      <c r="W120" s="33"/>
      <c r="X120" s="33"/>
      <c r="Y120" s="33"/>
      <c r="Z120" s="33"/>
    </row>
    <row r="121" ht="12.75" customHeight="1">
      <c r="A121" s="56" t="s">
        <v>151</v>
      </c>
      <c r="B121" s="40" t="s">
        <v>152</v>
      </c>
      <c r="C121" s="14"/>
      <c r="D121" s="14"/>
      <c r="E121" s="14"/>
      <c r="F121" s="14"/>
      <c r="G121" s="15"/>
      <c r="H121" s="113">
        <v>0.0165</v>
      </c>
      <c r="I121" s="58">
        <f>TRUNC(H121*I131,2)</f>
        <v>77.72</v>
      </c>
      <c r="J121" s="33"/>
      <c r="K121" s="32"/>
      <c r="L121" s="33"/>
      <c r="M121" s="33"/>
      <c r="N121" s="33"/>
      <c r="O121" s="33"/>
      <c r="P121" s="33"/>
      <c r="Q121" s="33"/>
      <c r="R121" s="33"/>
      <c r="S121" s="33"/>
      <c r="T121" s="33"/>
      <c r="U121" s="33"/>
      <c r="V121" s="33"/>
      <c r="W121" s="33"/>
      <c r="X121" s="33"/>
      <c r="Y121" s="33"/>
      <c r="Z121" s="33"/>
    </row>
    <row r="122" ht="12.75" customHeight="1">
      <c r="A122" s="56" t="s">
        <v>153</v>
      </c>
      <c r="B122" s="40" t="s">
        <v>154</v>
      </c>
      <c r="C122" s="14"/>
      <c r="D122" s="14"/>
      <c r="E122" s="14"/>
      <c r="F122" s="14"/>
      <c r="G122" s="15"/>
      <c r="H122" s="113">
        <v>0.076</v>
      </c>
      <c r="I122" s="58">
        <f>TRUNC(H122*I131,2)</f>
        <v>358.01</v>
      </c>
      <c r="J122" s="33"/>
      <c r="K122" s="32"/>
      <c r="L122" s="33"/>
      <c r="M122" s="33"/>
      <c r="N122" s="33"/>
      <c r="O122" s="33"/>
      <c r="P122" s="33"/>
      <c r="Q122" s="33"/>
      <c r="R122" s="33"/>
      <c r="S122" s="33"/>
      <c r="T122" s="33"/>
      <c r="U122" s="33"/>
      <c r="V122" s="33"/>
      <c r="W122" s="33"/>
      <c r="X122" s="33"/>
      <c r="Y122" s="33"/>
      <c r="Z122" s="33"/>
    </row>
    <row r="123" ht="12.75" customHeight="1">
      <c r="A123" s="56" t="s">
        <v>155</v>
      </c>
      <c r="B123" s="40" t="s">
        <v>156</v>
      </c>
      <c r="C123" s="14"/>
      <c r="D123" s="14"/>
      <c r="E123" s="14"/>
      <c r="F123" s="14"/>
      <c r="G123" s="15"/>
      <c r="H123" s="113">
        <v>0.05</v>
      </c>
      <c r="I123" s="58">
        <f>TRUNC(H123*I131,2)</f>
        <v>235.53</v>
      </c>
      <c r="J123" s="33"/>
      <c r="K123" s="51"/>
      <c r="L123" s="33"/>
      <c r="M123" s="33"/>
      <c r="N123" s="33"/>
      <c r="O123" s="33"/>
      <c r="P123" s="33"/>
      <c r="Q123" s="33"/>
      <c r="R123" s="33"/>
      <c r="S123" s="33"/>
      <c r="T123" s="33"/>
      <c r="U123" s="33"/>
      <c r="V123" s="33"/>
      <c r="W123" s="33"/>
      <c r="X123" s="33"/>
      <c r="Y123" s="33"/>
      <c r="Z123" s="33"/>
    </row>
    <row r="124" ht="12.75" customHeight="1">
      <c r="A124" s="60" t="s">
        <v>157</v>
      </c>
      <c r="B124" s="14"/>
      <c r="C124" s="14"/>
      <c r="D124" s="14"/>
      <c r="E124" s="14"/>
      <c r="F124" s="14"/>
      <c r="G124" s="15"/>
      <c r="H124" s="114">
        <f>SUM(H118:H123)</f>
        <v>0.2025</v>
      </c>
      <c r="I124" s="58">
        <f>TRUNC(SUM(I118:I123),2)</f>
        <v>903.13</v>
      </c>
      <c r="J124" s="33"/>
      <c r="K124" s="32"/>
      <c r="L124" s="33"/>
      <c r="M124" s="33"/>
      <c r="N124" s="33"/>
      <c r="O124" s="33"/>
      <c r="P124" s="33"/>
      <c r="Q124" s="33"/>
      <c r="R124" s="33"/>
      <c r="S124" s="33"/>
      <c r="T124" s="33"/>
      <c r="U124" s="33"/>
      <c r="V124" s="33"/>
      <c r="W124" s="33"/>
      <c r="X124" s="33"/>
      <c r="Y124" s="33"/>
      <c r="Z124" s="33"/>
    </row>
    <row r="125" ht="12.75" customHeight="1">
      <c r="A125" s="34"/>
      <c r="B125" s="37"/>
      <c r="J125" s="33"/>
      <c r="K125" s="32"/>
      <c r="L125" s="33"/>
      <c r="M125" s="33"/>
      <c r="N125" s="33"/>
      <c r="O125" s="33"/>
      <c r="P125" s="33"/>
      <c r="Q125" s="33"/>
      <c r="R125" s="33"/>
      <c r="S125" s="33"/>
      <c r="T125" s="33"/>
      <c r="U125" s="33"/>
      <c r="V125" s="33"/>
      <c r="W125" s="33"/>
      <c r="X125" s="33"/>
      <c r="Y125" s="33"/>
      <c r="Z125" s="33"/>
    </row>
    <row r="126" ht="12.75" hidden="1" customHeight="1">
      <c r="A126" s="115" t="s">
        <v>158</v>
      </c>
      <c r="B126" s="116" t="s">
        <v>159</v>
      </c>
      <c r="C126" s="63"/>
      <c r="D126" s="63"/>
      <c r="E126" s="63"/>
      <c r="F126" s="63"/>
      <c r="G126" s="63"/>
      <c r="H126" s="117">
        <f>TRUNC(H121+H122+H123,4)</f>
        <v>0.1425</v>
      </c>
      <c r="I126" s="118"/>
      <c r="J126" s="33"/>
      <c r="K126" s="32"/>
      <c r="L126" s="33"/>
      <c r="M126" s="33"/>
      <c r="N126" s="33"/>
      <c r="O126" s="33"/>
      <c r="P126" s="33"/>
      <c r="Q126" s="33"/>
      <c r="R126" s="33"/>
      <c r="S126" s="33"/>
      <c r="T126" s="33"/>
      <c r="U126" s="33"/>
      <c r="V126" s="33"/>
      <c r="W126" s="33"/>
      <c r="X126" s="33"/>
      <c r="Y126" s="33"/>
      <c r="Z126" s="33"/>
    </row>
    <row r="127" ht="12.75" hidden="1" customHeight="1">
      <c r="A127" s="119"/>
      <c r="B127" s="120">
        <v>100.0</v>
      </c>
      <c r="H127" s="121"/>
      <c r="I127" s="122"/>
      <c r="J127" s="33"/>
      <c r="K127" s="32"/>
      <c r="L127" s="33"/>
      <c r="M127" s="33"/>
      <c r="N127" s="33"/>
      <c r="O127" s="33"/>
      <c r="P127" s="33"/>
      <c r="Q127" s="33"/>
      <c r="R127" s="33"/>
      <c r="S127" s="33"/>
      <c r="T127" s="33"/>
      <c r="U127" s="33"/>
      <c r="V127" s="33"/>
      <c r="W127" s="33"/>
      <c r="X127" s="33"/>
      <c r="Y127" s="33"/>
      <c r="Z127" s="33"/>
    </row>
    <row r="128" ht="12.75" hidden="1" customHeight="1">
      <c r="A128" s="123"/>
      <c r="B128" s="120"/>
      <c r="C128" s="120"/>
      <c r="D128" s="120"/>
      <c r="E128" s="120"/>
      <c r="F128" s="120"/>
      <c r="G128" s="120"/>
      <c r="H128" s="121"/>
      <c r="I128" s="122"/>
      <c r="J128" s="33"/>
      <c r="K128" s="32"/>
      <c r="L128" s="33"/>
      <c r="M128" s="33"/>
      <c r="N128" s="33"/>
      <c r="O128" s="33"/>
      <c r="P128" s="33"/>
      <c r="Q128" s="33"/>
      <c r="R128" s="33"/>
      <c r="S128" s="33"/>
      <c r="T128" s="33"/>
      <c r="U128" s="33"/>
      <c r="V128" s="33"/>
      <c r="W128" s="33"/>
      <c r="X128" s="33"/>
      <c r="Y128" s="33"/>
      <c r="Z128" s="33"/>
    </row>
    <row r="129" ht="12.75" hidden="1" customHeight="1">
      <c r="A129" s="119" t="s">
        <v>160</v>
      </c>
      <c r="B129" s="120" t="s">
        <v>161</v>
      </c>
      <c r="H129" s="121"/>
      <c r="I129" s="122">
        <f>TRUNC(I142+I118+I119,2)</f>
        <v>4039.44</v>
      </c>
      <c r="J129" s="33"/>
      <c r="K129" s="32"/>
      <c r="L129" s="33"/>
      <c r="M129" s="33"/>
      <c r="N129" s="33"/>
      <c r="O129" s="33"/>
      <c r="P129" s="33"/>
      <c r="Q129" s="33"/>
      <c r="R129" s="33"/>
      <c r="S129" s="33"/>
      <c r="T129" s="33"/>
      <c r="U129" s="33"/>
      <c r="V129" s="33"/>
      <c r="W129" s="33"/>
      <c r="X129" s="33"/>
      <c r="Y129" s="33"/>
      <c r="Z129" s="33"/>
    </row>
    <row r="130" ht="12.75" hidden="1" customHeight="1">
      <c r="A130" s="119"/>
      <c r="B130" s="120"/>
      <c r="C130" s="120"/>
      <c r="D130" s="120"/>
      <c r="E130" s="120"/>
      <c r="F130" s="120"/>
      <c r="G130" s="120"/>
      <c r="H130" s="121"/>
      <c r="I130" s="122"/>
      <c r="J130" s="33"/>
      <c r="K130" s="32"/>
      <c r="L130" s="33"/>
      <c r="M130" s="33"/>
      <c r="N130" s="33"/>
      <c r="O130" s="33"/>
      <c r="P130" s="33"/>
      <c r="Q130" s="33"/>
      <c r="R130" s="33"/>
      <c r="S130" s="33"/>
      <c r="T130" s="33"/>
      <c r="U130" s="33"/>
      <c r="V130" s="33"/>
      <c r="W130" s="33"/>
      <c r="X130" s="33"/>
      <c r="Y130" s="33"/>
      <c r="Z130" s="33"/>
    </row>
    <row r="131" ht="12.75" hidden="1" customHeight="1">
      <c r="A131" s="119" t="s">
        <v>162</v>
      </c>
      <c r="B131" s="120" t="s">
        <v>163</v>
      </c>
      <c r="H131" s="121"/>
      <c r="I131" s="122">
        <f>TRUNC(I129/(1-H126),2)</f>
        <v>4710.71</v>
      </c>
      <c r="J131" s="33"/>
      <c r="K131" s="32"/>
      <c r="L131" s="33"/>
      <c r="M131" s="33"/>
      <c r="N131" s="33"/>
      <c r="O131" s="33"/>
      <c r="P131" s="33"/>
      <c r="Q131" s="33"/>
      <c r="R131" s="33"/>
      <c r="S131" s="33"/>
      <c r="T131" s="33"/>
      <c r="U131" s="33"/>
      <c r="V131" s="33"/>
      <c r="W131" s="33"/>
      <c r="X131" s="33"/>
      <c r="Y131" s="33"/>
      <c r="Z131" s="33"/>
    </row>
    <row r="132" ht="12.75" hidden="1" customHeight="1">
      <c r="A132" s="119"/>
      <c r="B132" s="120"/>
      <c r="C132" s="120"/>
      <c r="D132" s="120"/>
      <c r="E132" s="120"/>
      <c r="F132" s="120"/>
      <c r="G132" s="120"/>
      <c r="H132" s="121"/>
      <c r="I132" s="122"/>
      <c r="J132" s="33"/>
      <c r="K132" s="32"/>
      <c r="L132" s="33"/>
      <c r="M132" s="33"/>
      <c r="N132" s="33"/>
      <c r="O132" s="33"/>
      <c r="P132" s="33"/>
      <c r="Q132" s="33"/>
      <c r="R132" s="33"/>
      <c r="S132" s="33"/>
      <c r="T132" s="33"/>
      <c r="U132" s="33"/>
      <c r="V132" s="33"/>
      <c r="W132" s="33"/>
      <c r="X132" s="33"/>
      <c r="Y132" s="33"/>
      <c r="Z132" s="33"/>
    </row>
    <row r="133" ht="12.75" hidden="1" customHeight="1">
      <c r="A133" s="124"/>
      <c r="B133" s="125" t="s">
        <v>164</v>
      </c>
      <c r="C133" s="2"/>
      <c r="D133" s="2"/>
      <c r="E133" s="2"/>
      <c r="F133" s="2"/>
      <c r="G133" s="2"/>
      <c r="H133" s="126"/>
      <c r="I133" s="127">
        <f>TRUNC(I131-I129,2)</f>
        <v>671.27</v>
      </c>
      <c r="J133" s="33"/>
      <c r="K133" s="101"/>
      <c r="L133" s="33"/>
      <c r="M133" s="33"/>
      <c r="N133" s="33"/>
      <c r="O133" s="33"/>
      <c r="P133" s="33"/>
      <c r="Q133" s="33"/>
      <c r="R133" s="33"/>
      <c r="S133" s="33"/>
      <c r="T133" s="33"/>
      <c r="U133" s="33"/>
      <c r="V133" s="33"/>
      <c r="W133" s="33"/>
      <c r="X133" s="33"/>
      <c r="Y133" s="33"/>
      <c r="Z133" s="33"/>
    </row>
    <row r="134" ht="2.25" customHeight="1">
      <c r="A134" s="34"/>
      <c r="B134" s="34"/>
      <c r="C134" s="34"/>
      <c r="D134" s="34"/>
      <c r="E134" s="34"/>
      <c r="F134" s="34"/>
      <c r="G134" s="34"/>
      <c r="H134" s="34"/>
      <c r="I134" s="71"/>
      <c r="J134" s="33"/>
      <c r="K134" s="32"/>
      <c r="L134" s="33"/>
      <c r="M134" s="33"/>
      <c r="N134" s="33"/>
      <c r="O134" s="33"/>
      <c r="P134" s="33"/>
      <c r="Q134" s="33"/>
      <c r="R134" s="33"/>
      <c r="S134" s="33"/>
      <c r="T134" s="33"/>
      <c r="U134" s="33"/>
      <c r="V134" s="33"/>
      <c r="W134" s="33"/>
      <c r="X134" s="33"/>
      <c r="Y134" s="33"/>
      <c r="Z134" s="33"/>
    </row>
    <row r="135" ht="12.75" customHeight="1">
      <c r="A135" s="53" t="s">
        <v>165</v>
      </c>
      <c r="B135" s="14"/>
      <c r="C135" s="14"/>
      <c r="D135" s="14"/>
      <c r="E135" s="14"/>
      <c r="F135" s="14"/>
      <c r="G135" s="14"/>
      <c r="H135" s="14"/>
      <c r="I135" s="15"/>
      <c r="J135" s="33"/>
      <c r="K135" s="128"/>
      <c r="L135" s="33"/>
      <c r="M135" s="33"/>
      <c r="N135" s="33"/>
      <c r="O135" s="33"/>
      <c r="P135" s="33"/>
      <c r="Q135" s="33"/>
      <c r="R135" s="33"/>
      <c r="S135" s="33"/>
      <c r="T135" s="33"/>
      <c r="U135" s="33"/>
      <c r="V135" s="33"/>
      <c r="W135" s="33"/>
      <c r="X135" s="33"/>
      <c r="Y135" s="33"/>
      <c r="Z135" s="33"/>
    </row>
    <row r="136" ht="12.75" customHeight="1">
      <c r="A136" s="60" t="s">
        <v>166</v>
      </c>
      <c r="B136" s="14"/>
      <c r="C136" s="14"/>
      <c r="D136" s="14"/>
      <c r="E136" s="14"/>
      <c r="F136" s="14"/>
      <c r="G136" s="14"/>
      <c r="H136" s="15"/>
      <c r="I136" s="56" t="s">
        <v>59</v>
      </c>
      <c r="J136" s="33"/>
      <c r="K136" s="32"/>
      <c r="L136" s="70"/>
      <c r="M136" s="33"/>
      <c r="N136" s="33"/>
      <c r="O136" s="33"/>
      <c r="P136" s="33"/>
      <c r="Q136" s="33"/>
      <c r="R136" s="33"/>
      <c r="S136" s="33"/>
      <c r="T136" s="33"/>
      <c r="U136" s="33"/>
      <c r="V136" s="33"/>
      <c r="W136" s="33"/>
      <c r="X136" s="33"/>
      <c r="Y136" s="33"/>
      <c r="Z136" s="33"/>
    </row>
    <row r="137" ht="12.75" customHeight="1">
      <c r="A137" s="39" t="s">
        <v>31</v>
      </c>
      <c r="B137" s="40" t="str">
        <f>A27</f>
        <v>MÓDULO 1 - COMPOSIÇÃO DA REMUNERAÇÃO</v>
      </c>
      <c r="C137" s="14"/>
      <c r="D137" s="14"/>
      <c r="E137" s="14"/>
      <c r="F137" s="14"/>
      <c r="G137" s="14"/>
      <c r="H137" s="15"/>
      <c r="I137" s="58">
        <f>I35</f>
        <v>1515.92</v>
      </c>
      <c r="J137" s="33"/>
      <c r="K137" s="32"/>
      <c r="L137" s="33"/>
      <c r="M137" s="33"/>
      <c r="N137" s="33"/>
      <c r="O137" s="33"/>
      <c r="P137" s="33"/>
      <c r="Q137" s="33"/>
      <c r="R137" s="33"/>
      <c r="S137" s="33"/>
      <c r="T137" s="33"/>
      <c r="U137" s="33"/>
      <c r="V137" s="33"/>
      <c r="W137" s="33"/>
      <c r="X137" s="33"/>
      <c r="Y137" s="33"/>
      <c r="Z137" s="33"/>
    </row>
    <row r="138" ht="12.75" customHeight="1">
      <c r="A138" s="39" t="s">
        <v>33</v>
      </c>
      <c r="B138" s="40" t="str">
        <f>A37</f>
        <v>MÓDULO 2 – ENCARGOS E BENEFÍCIOS ANUAIS, MENSAIS E DIÁRIOS</v>
      </c>
      <c r="C138" s="14"/>
      <c r="D138" s="14"/>
      <c r="E138" s="14"/>
      <c r="F138" s="14"/>
      <c r="G138" s="14"/>
      <c r="H138" s="15"/>
      <c r="I138" s="58">
        <f>I77</f>
        <v>1974.89</v>
      </c>
      <c r="J138" s="33"/>
      <c r="K138" s="32"/>
      <c r="L138" s="33"/>
      <c r="M138" s="33"/>
      <c r="N138" s="33"/>
      <c r="O138" s="33"/>
      <c r="P138" s="33"/>
      <c r="Q138" s="33"/>
      <c r="R138" s="33"/>
      <c r="S138" s="33"/>
      <c r="T138" s="33"/>
      <c r="U138" s="33"/>
      <c r="V138" s="33"/>
      <c r="W138" s="33"/>
      <c r="X138" s="33"/>
      <c r="Y138" s="33"/>
      <c r="Z138" s="33"/>
    </row>
    <row r="139" ht="12.75" customHeight="1">
      <c r="A139" s="39" t="s">
        <v>36</v>
      </c>
      <c r="B139" s="40" t="str">
        <f>A79</f>
        <v>MÓDULO 3 – PROVISÃO PARA RESCISÃO</v>
      </c>
      <c r="C139" s="14"/>
      <c r="D139" s="14"/>
      <c r="E139" s="14"/>
      <c r="F139" s="14"/>
      <c r="G139" s="14"/>
      <c r="H139" s="15"/>
      <c r="I139" s="58">
        <f>I87</f>
        <v>123.55</v>
      </c>
      <c r="J139" s="33"/>
      <c r="K139" s="128"/>
      <c r="L139" s="33"/>
      <c r="M139" s="33"/>
      <c r="N139" s="33"/>
      <c r="O139" s="33"/>
      <c r="P139" s="33"/>
      <c r="Q139" s="33"/>
      <c r="R139" s="33"/>
      <c r="S139" s="33"/>
      <c r="T139" s="33"/>
      <c r="U139" s="33"/>
      <c r="V139" s="33"/>
      <c r="W139" s="33"/>
      <c r="X139" s="33"/>
      <c r="Y139" s="33"/>
      <c r="Z139" s="33"/>
    </row>
    <row r="140" ht="12.75" customHeight="1">
      <c r="A140" s="39" t="s">
        <v>39</v>
      </c>
      <c r="B140" s="40" t="str">
        <f>A89</f>
        <v>MÓDULO 4 – CUSTO DE REPOSIÇÃO DO PROFISSIONAL AUSENTE</v>
      </c>
      <c r="C140" s="14"/>
      <c r="D140" s="14"/>
      <c r="E140" s="14"/>
      <c r="F140" s="14"/>
      <c r="G140" s="14"/>
      <c r="H140" s="15"/>
      <c r="I140" s="58">
        <f>I107</f>
        <v>35.16</v>
      </c>
      <c r="J140" s="33"/>
      <c r="K140" s="128"/>
      <c r="L140" s="33"/>
      <c r="M140" s="33"/>
      <c r="N140" s="33"/>
      <c r="O140" s="33"/>
      <c r="P140" s="33"/>
      <c r="Q140" s="33"/>
      <c r="R140" s="33"/>
      <c r="S140" s="33"/>
      <c r="T140" s="33"/>
      <c r="U140" s="33"/>
      <c r="V140" s="33"/>
      <c r="W140" s="33"/>
      <c r="X140" s="33"/>
      <c r="Y140" s="33"/>
      <c r="Z140" s="33"/>
    </row>
    <row r="141" ht="12.75" customHeight="1">
      <c r="A141" s="39" t="s">
        <v>41</v>
      </c>
      <c r="B141" s="40" t="str">
        <f>A109</f>
        <v>MÓDULO 5 – INSUMOS DIVERSOS</v>
      </c>
      <c r="C141" s="14"/>
      <c r="D141" s="14"/>
      <c r="E141" s="14"/>
      <c r="F141" s="14"/>
      <c r="G141" s="14"/>
      <c r="H141" s="15"/>
      <c r="I141" s="58">
        <f>I114</f>
        <v>158.05</v>
      </c>
      <c r="J141" s="33"/>
      <c r="K141" s="32"/>
      <c r="L141" s="33"/>
      <c r="M141" s="33"/>
      <c r="N141" s="33"/>
      <c r="O141" s="33"/>
      <c r="P141" s="33"/>
      <c r="Q141" s="33"/>
      <c r="R141" s="33"/>
      <c r="S141" s="33"/>
      <c r="T141" s="33"/>
      <c r="U141" s="33"/>
      <c r="V141" s="33"/>
      <c r="W141" s="33"/>
      <c r="X141" s="33"/>
      <c r="Y141" s="33"/>
      <c r="Z141" s="33"/>
    </row>
    <row r="142" ht="12.75" customHeight="1">
      <c r="A142" s="56"/>
      <c r="B142" s="60" t="s">
        <v>167</v>
      </c>
      <c r="C142" s="14"/>
      <c r="D142" s="14"/>
      <c r="E142" s="14"/>
      <c r="F142" s="14"/>
      <c r="G142" s="14"/>
      <c r="H142" s="15"/>
      <c r="I142" s="58">
        <f>TRUNC(SUM(I137:I141),2)</f>
        <v>3807.57</v>
      </c>
      <c r="J142" s="51"/>
      <c r="K142" s="101"/>
      <c r="L142" s="33"/>
      <c r="M142" s="33"/>
      <c r="N142" s="33"/>
      <c r="O142" s="33"/>
      <c r="P142" s="33"/>
      <c r="Q142" s="33"/>
      <c r="R142" s="33"/>
      <c r="S142" s="33"/>
      <c r="T142" s="33"/>
      <c r="U142" s="33"/>
      <c r="V142" s="33"/>
      <c r="W142" s="33"/>
      <c r="X142" s="33"/>
      <c r="Y142" s="33"/>
      <c r="Z142" s="33"/>
    </row>
    <row r="143" ht="12.75" customHeight="1">
      <c r="A143" s="39" t="s">
        <v>65</v>
      </c>
      <c r="B143" s="40" t="str">
        <f>A116</f>
        <v>MÓDULO 6 – CUSTOS INDIRETOS, TRIBUTOS E LUCRO</v>
      </c>
      <c r="C143" s="14"/>
      <c r="D143" s="14"/>
      <c r="E143" s="14"/>
      <c r="F143" s="14"/>
      <c r="G143" s="14"/>
      <c r="H143" s="15"/>
      <c r="I143" s="58">
        <f>I124</f>
        <v>903.13</v>
      </c>
      <c r="J143" s="33"/>
      <c r="K143" s="33"/>
      <c r="L143" s="33"/>
      <c r="M143" s="33"/>
      <c r="N143" s="33"/>
      <c r="O143" s="33"/>
      <c r="P143" s="33"/>
      <c r="Q143" s="33"/>
      <c r="R143" s="33"/>
      <c r="S143" s="33"/>
      <c r="T143" s="33"/>
      <c r="U143" s="33"/>
      <c r="V143" s="33"/>
      <c r="W143" s="33"/>
      <c r="X143" s="33"/>
      <c r="Y143" s="33"/>
      <c r="Z143" s="33"/>
    </row>
    <row r="144" ht="12.75" customHeight="1">
      <c r="A144" s="60" t="s">
        <v>168</v>
      </c>
      <c r="B144" s="14"/>
      <c r="C144" s="14"/>
      <c r="D144" s="14"/>
      <c r="E144" s="14"/>
      <c r="F144" s="14"/>
      <c r="G144" s="14"/>
      <c r="H144" s="15"/>
      <c r="I144" s="129">
        <f>TRUNC(SUM(I142:I143),2)</f>
        <v>4710.7</v>
      </c>
      <c r="J144" s="104"/>
      <c r="K144" s="104"/>
      <c r="L144" s="33"/>
      <c r="M144" s="33"/>
      <c r="N144" s="33"/>
      <c r="O144" s="33"/>
      <c r="P144" s="33"/>
      <c r="Q144" s="33"/>
      <c r="R144" s="33"/>
      <c r="S144" s="33"/>
      <c r="T144" s="33"/>
      <c r="U144" s="33"/>
      <c r="V144" s="33"/>
      <c r="W144" s="33"/>
      <c r="X144" s="33"/>
      <c r="Y144" s="33"/>
      <c r="Z144" s="33"/>
    </row>
    <row r="145" ht="12.75" customHeight="1">
      <c r="A145" s="32"/>
      <c r="B145" s="32"/>
      <c r="C145" s="32"/>
      <c r="D145" s="32"/>
      <c r="E145" s="32"/>
      <c r="F145" s="32"/>
      <c r="G145" s="32"/>
      <c r="H145" s="32"/>
      <c r="I145" s="101"/>
      <c r="J145" s="33"/>
      <c r="K145" s="33"/>
      <c r="L145" s="33"/>
      <c r="M145" s="33"/>
      <c r="N145" s="33"/>
      <c r="O145" s="33"/>
      <c r="P145" s="33"/>
      <c r="Q145" s="33"/>
      <c r="R145" s="33"/>
      <c r="S145" s="33"/>
      <c r="T145" s="33"/>
      <c r="U145" s="33"/>
      <c r="V145" s="33"/>
      <c r="W145" s="33"/>
      <c r="X145" s="33"/>
      <c r="Y145" s="33"/>
      <c r="Z145" s="33"/>
    </row>
    <row r="146"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ht="12.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ht="12.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ht="12.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ht="12.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ht="12.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ht="12.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ht="12.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ht="12.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ht="12.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ht="12.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ht="12.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ht="12.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ht="12.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ht="12.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ht="12.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ht="12.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ht="12.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ht="12.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ht="12.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ht="12.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ht="12.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ht="12.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ht="12.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ht="12.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ht="12.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ht="12.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ht="12.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ht="12.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ht="12.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ht="12.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ht="12.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ht="12.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ht="12.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ht="12.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ht="12.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ht="12.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ht="12.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ht="12.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ht="12.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ht="12.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ht="12.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ht="12.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ht="12.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ht="12.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ht="12.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ht="12.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ht="12.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ht="12.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ht="12.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ht="12.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ht="12.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ht="12.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ht="12.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ht="12.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ht="12.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ht="12.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ht="12.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ht="12.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ht="12.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ht="12.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ht="12.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ht="12.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ht="12.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ht="12.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ht="12.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ht="12.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ht="12.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ht="12.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ht="12.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ht="12.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ht="12.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ht="12.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ht="12.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ht="12.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ht="12.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ht="12.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ht="12.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ht="12.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ht="12.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ht="12.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ht="12.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ht="12.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ht="12.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ht="12.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ht="12.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ht="12.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ht="12.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ht="12.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ht="12.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ht="12.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ht="12.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ht="12.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ht="12.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ht="12.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ht="12.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ht="12.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ht="12.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ht="12.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ht="12.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ht="12.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ht="12.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ht="12.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ht="12.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50">
    <mergeCell ref="B33:G33"/>
    <mergeCell ref="B34:G34"/>
    <mergeCell ref="A35:H35"/>
    <mergeCell ref="A36:I36"/>
    <mergeCell ref="A37:I37"/>
    <mergeCell ref="A38:G38"/>
    <mergeCell ref="B39:G39"/>
    <mergeCell ref="B40:G40"/>
    <mergeCell ref="B41:G41"/>
    <mergeCell ref="A42:I42"/>
    <mergeCell ref="A43:I43"/>
    <mergeCell ref="A44:I44"/>
    <mergeCell ref="A45:I45"/>
    <mergeCell ref="A46:I46"/>
    <mergeCell ref="A47:G47"/>
    <mergeCell ref="B48:G48"/>
    <mergeCell ref="B49:G49"/>
    <mergeCell ref="B50:G51"/>
    <mergeCell ref="I50:I51"/>
    <mergeCell ref="B52:G52"/>
    <mergeCell ref="B53:G53"/>
    <mergeCell ref="B54:G54"/>
    <mergeCell ref="B55:G55"/>
    <mergeCell ref="B56:G56"/>
    <mergeCell ref="A57:G57"/>
    <mergeCell ref="A58:I58"/>
    <mergeCell ref="A59:G59"/>
    <mergeCell ref="B60:G60"/>
    <mergeCell ref="J68:R68"/>
    <mergeCell ref="B61:G61"/>
    <mergeCell ref="B62:G62"/>
    <mergeCell ref="B63:G63"/>
    <mergeCell ref="B64:G64"/>
    <mergeCell ref="B65:G65"/>
    <mergeCell ref="A66:H66"/>
    <mergeCell ref="A67:I67"/>
    <mergeCell ref="A68:I68"/>
    <mergeCell ref="A69:I69"/>
    <mergeCell ref="A70:I70"/>
    <mergeCell ref="A71:I71"/>
    <mergeCell ref="A72:I72"/>
    <mergeCell ref="A73:H73"/>
    <mergeCell ref="B74:H74"/>
    <mergeCell ref="B75:H75"/>
    <mergeCell ref="B76:H76"/>
    <mergeCell ref="A77:H77"/>
    <mergeCell ref="A79:I79"/>
    <mergeCell ref="B80:G80"/>
    <mergeCell ref="B81:G81"/>
    <mergeCell ref="B82:G82"/>
    <mergeCell ref="B83:G83"/>
    <mergeCell ref="B84:G84"/>
    <mergeCell ref="B85:G85"/>
    <mergeCell ref="B86:G86"/>
    <mergeCell ref="A87:G87"/>
    <mergeCell ref="A88:I88"/>
    <mergeCell ref="A89:I89"/>
    <mergeCell ref="A97:G97"/>
    <mergeCell ref="A98:I98"/>
    <mergeCell ref="A99:G99"/>
    <mergeCell ref="B100:G100"/>
    <mergeCell ref="A101:G101"/>
    <mergeCell ref="A102:I102"/>
    <mergeCell ref="A103:I103"/>
    <mergeCell ref="A104:H104"/>
    <mergeCell ref="B105:H105"/>
    <mergeCell ref="B106:H106"/>
    <mergeCell ref="A107:H107"/>
    <mergeCell ref="A108:I108"/>
    <mergeCell ref="A109:I109"/>
    <mergeCell ref="B110:G110"/>
    <mergeCell ref="B111:G111"/>
    <mergeCell ref="B112:G112"/>
    <mergeCell ref="B113:G113"/>
    <mergeCell ref="A114:G114"/>
    <mergeCell ref="A115:I115"/>
    <mergeCell ref="A116:I116"/>
    <mergeCell ref="B117:G117"/>
    <mergeCell ref="B118:G118"/>
    <mergeCell ref="B119:G119"/>
    <mergeCell ref="B120:G120"/>
    <mergeCell ref="B121:G121"/>
    <mergeCell ref="B122:G122"/>
    <mergeCell ref="B123:G123"/>
    <mergeCell ref="A124:G124"/>
    <mergeCell ref="B125:I125"/>
    <mergeCell ref="B126:G126"/>
    <mergeCell ref="B127:G127"/>
    <mergeCell ref="B129:G129"/>
    <mergeCell ref="B131:G131"/>
    <mergeCell ref="B133:G133"/>
    <mergeCell ref="A135:I135"/>
    <mergeCell ref="B143:H143"/>
    <mergeCell ref="A144:H144"/>
    <mergeCell ref="A136:H136"/>
    <mergeCell ref="B137:H137"/>
    <mergeCell ref="B138:H138"/>
    <mergeCell ref="B139:H139"/>
    <mergeCell ref="B140:H140"/>
    <mergeCell ref="B141:H141"/>
    <mergeCell ref="B142:H142"/>
    <mergeCell ref="A1:I1"/>
    <mergeCell ref="A2:I2"/>
    <mergeCell ref="A3:I3"/>
    <mergeCell ref="A4:I4"/>
    <mergeCell ref="A6:I6"/>
    <mergeCell ref="A8:I8"/>
    <mergeCell ref="A10:I10"/>
    <mergeCell ref="B11:G11"/>
    <mergeCell ref="H11:I11"/>
    <mergeCell ref="B12:G12"/>
    <mergeCell ref="H12:I12"/>
    <mergeCell ref="B13:G13"/>
    <mergeCell ref="H13:I13"/>
    <mergeCell ref="H14:I14"/>
    <mergeCell ref="B14:G14"/>
    <mergeCell ref="B15:G15"/>
    <mergeCell ref="H15:I15"/>
    <mergeCell ref="A16:I16"/>
    <mergeCell ref="A17:B17"/>
    <mergeCell ref="C17:D17"/>
    <mergeCell ref="E17:I17"/>
    <mergeCell ref="A18:B18"/>
    <mergeCell ref="C18:D18"/>
    <mergeCell ref="E18:I18"/>
    <mergeCell ref="A20:I20"/>
    <mergeCell ref="B21:G21"/>
    <mergeCell ref="H21:I21"/>
    <mergeCell ref="H22:I22"/>
    <mergeCell ref="B22:G22"/>
    <mergeCell ref="B23:G23"/>
    <mergeCell ref="H23:I23"/>
    <mergeCell ref="B24:G24"/>
    <mergeCell ref="H24:I24"/>
    <mergeCell ref="B25:G25"/>
    <mergeCell ref="H25:I25"/>
    <mergeCell ref="A26:I26"/>
    <mergeCell ref="A27:I27"/>
    <mergeCell ref="A28:G28"/>
    <mergeCell ref="B29:G29"/>
    <mergeCell ref="B30:G30"/>
    <mergeCell ref="B31:G31"/>
    <mergeCell ref="B32:G32"/>
    <mergeCell ref="A90:G90"/>
    <mergeCell ref="B91:G91"/>
    <mergeCell ref="B92:G92"/>
    <mergeCell ref="B93:G93"/>
    <mergeCell ref="B94:G94"/>
    <mergeCell ref="B95:G95"/>
    <mergeCell ref="B96:G96"/>
  </mergeCells>
  <printOptions/>
  <pageMargins bottom="1.299212598425197" footer="0.0" header="0.0" left="0.5118110236220472" right="0.5118110236220472" top="1.6535433070866143"/>
  <pageSetup paperSize="9" orientation="portrait"/>
  <rowBreaks count="1" manualBreakCount="1">
    <brk id="63" man="1"/>
  </rowBreaks>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8.25"/>
    <col customWidth="1" min="2" max="2" width="20.38"/>
    <col customWidth="1" min="3" max="3" width="46.38"/>
    <col customWidth="1" min="4" max="4" width="9.13"/>
    <col customWidth="1" min="5" max="23" width="8.63"/>
  </cols>
  <sheetData>
    <row r="1" ht="22.5" customHeight="1">
      <c r="A1" s="354" t="s">
        <v>825</v>
      </c>
      <c r="B1" s="14"/>
      <c r="C1" s="15"/>
      <c r="D1" s="175"/>
      <c r="E1" s="175"/>
      <c r="F1" s="175"/>
      <c r="G1" s="175"/>
      <c r="H1" s="175"/>
      <c r="I1" s="175"/>
      <c r="J1" s="175"/>
      <c r="K1" s="175"/>
      <c r="L1" s="175"/>
      <c r="M1" s="175"/>
      <c r="N1" s="175"/>
      <c r="O1" s="175"/>
      <c r="P1" s="175"/>
      <c r="Q1" s="175"/>
      <c r="R1" s="175"/>
      <c r="S1" s="175"/>
      <c r="T1" s="175"/>
      <c r="U1" s="175"/>
      <c r="V1" s="175"/>
      <c r="W1" s="175"/>
    </row>
    <row r="2">
      <c r="A2" s="355" t="s">
        <v>826</v>
      </c>
      <c r="B2" s="355" t="s">
        <v>46</v>
      </c>
      <c r="C2" s="355"/>
      <c r="D2" s="175"/>
      <c r="E2" s="175"/>
      <c r="F2" s="175"/>
      <c r="G2" s="175"/>
      <c r="H2" s="175"/>
      <c r="I2" s="175"/>
      <c r="J2" s="175"/>
      <c r="K2" s="175"/>
      <c r="L2" s="175"/>
      <c r="M2" s="175"/>
      <c r="N2" s="175"/>
      <c r="O2" s="175"/>
      <c r="P2" s="175"/>
      <c r="Q2" s="175"/>
      <c r="R2" s="175"/>
      <c r="S2" s="175"/>
      <c r="T2" s="175"/>
      <c r="U2" s="175"/>
      <c r="V2" s="175"/>
      <c r="W2" s="175"/>
    </row>
    <row r="3" ht="44.25" customHeight="1">
      <c r="A3" s="356" t="s">
        <v>827</v>
      </c>
      <c r="B3" s="181" t="s">
        <v>828</v>
      </c>
      <c r="C3" s="357" t="s">
        <v>829</v>
      </c>
      <c r="D3" s="175"/>
      <c r="E3" s="175"/>
      <c r="F3" s="175"/>
      <c r="G3" s="175"/>
      <c r="H3" s="175"/>
      <c r="I3" s="175"/>
      <c r="J3" s="175"/>
      <c r="K3" s="175"/>
      <c r="L3" s="175"/>
      <c r="M3" s="175"/>
      <c r="N3" s="175"/>
      <c r="O3" s="175"/>
      <c r="P3" s="175"/>
      <c r="Q3" s="175"/>
      <c r="R3" s="175"/>
      <c r="S3" s="175"/>
      <c r="T3" s="175"/>
      <c r="U3" s="175"/>
      <c r="V3" s="175"/>
      <c r="W3" s="175"/>
    </row>
    <row r="4">
      <c r="A4" s="175"/>
      <c r="B4" s="175"/>
      <c r="C4" s="308"/>
      <c r="D4" s="175"/>
      <c r="E4" s="175"/>
      <c r="F4" s="175"/>
      <c r="G4" s="175"/>
      <c r="H4" s="175"/>
      <c r="I4" s="175"/>
      <c r="J4" s="175"/>
      <c r="K4" s="175"/>
      <c r="L4" s="175"/>
      <c r="M4" s="175"/>
      <c r="N4" s="175"/>
      <c r="O4" s="175"/>
      <c r="P4" s="175"/>
      <c r="Q4" s="175"/>
      <c r="R4" s="175"/>
      <c r="S4" s="175"/>
      <c r="T4" s="175"/>
      <c r="U4" s="175"/>
      <c r="V4" s="175"/>
      <c r="W4" s="175"/>
    </row>
    <row r="5">
      <c r="A5" s="175"/>
      <c r="B5" s="175"/>
      <c r="C5" s="175"/>
      <c r="D5" s="175"/>
      <c r="E5" s="175"/>
      <c r="F5" s="175"/>
      <c r="G5" s="175"/>
      <c r="H5" s="175"/>
      <c r="I5" s="175"/>
      <c r="J5" s="175"/>
      <c r="K5" s="175"/>
      <c r="L5" s="175"/>
      <c r="M5" s="175"/>
      <c r="N5" s="175"/>
      <c r="O5" s="175"/>
      <c r="P5" s="175"/>
      <c r="Q5" s="175"/>
      <c r="R5" s="175"/>
      <c r="S5" s="175"/>
      <c r="T5" s="175"/>
      <c r="U5" s="175"/>
      <c r="V5" s="175"/>
      <c r="W5" s="175"/>
    </row>
    <row r="6">
      <c r="A6" s="175"/>
      <c r="B6" s="175"/>
      <c r="C6" s="175"/>
      <c r="D6" s="175"/>
      <c r="E6" s="175"/>
      <c r="F6" s="175"/>
      <c r="G6" s="175"/>
      <c r="H6" s="175"/>
      <c r="I6" s="175"/>
      <c r="J6" s="175"/>
      <c r="K6" s="175"/>
      <c r="L6" s="175"/>
      <c r="M6" s="175"/>
      <c r="N6" s="175"/>
      <c r="O6" s="175"/>
      <c r="P6" s="175"/>
      <c r="Q6" s="175"/>
      <c r="R6" s="175"/>
      <c r="S6" s="175"/>
      <c r="T6" s="175"/>
      <c r="U6" s="175"/>
      <c r="V6" s="175"/>
      <c r="W6" s="175"/>
    </row>
    <row r="7">
      <c r="A7" s="175"/>
      <c r="B7" s="175"/>
      <c r="C7" s="175"/>
      <c r="D7" s="175"/>
      <c r="E7" s="175"/>
      <c r="F7" s="175"/>
      <c r="G7" s="175"/>
      <c r="H7" s="175"/>
      <c r="I7" s="175"/>
      <c r="J7" s="175"/>
      <c r="K7" s="175"/>
      <c r="L7" s="175"/>
      <c r="M7" s="175"/>
      <c r="N7" s="175"/>
      <c r="O7" s="175"/>
      <c r="P7" s="175"/>
      <c r="Q7" s="175"/>
      <c r="R7" s="175"/>
      <c r="S7" s="175"/>
      <c r="T7" s="175"/>
      <c r="U7" s="175"/>
      <c r="V7" s="175"/>
      <c r="W7" s="175"/>
    </row>
    <row r="8">
      <c r="A8" s="175"/>
      <c r="B8" s="175"/>
      <c r="C8" s="175"/>
      <c r="D8" s="175"/>
      <c r="E8" s="175"/>
      <c r="F8" s="175"/>
      <c r="G8" s="175"/>
      <c r="H8" s="175"/>
      <c r="I8" s="175"/>
      <c r="J8" s="175"/>
      <c r="K8" s="175"/>
      <c r="L8" s="175"/>
      <c r="M8" s="175"/>
      <c r="N8" s="175"/>
      <c r="O8" s="175"/>
      <c r="P8" s="175"/>
      <c r="Q8" s="175"/>
      <c r="R8" s="175"/>
      <c r="S8" s="175"/>
      <c r="T8" s="175"/>
      <c r="U8" s="175"/>
      <c r="V8" s="175"/>
      <c r="W8" s="175"/>
    </row>
    <row r="9">
      <c r="A9" s="175"/>
      <c r="B9" s="175"/>
      <c r="C9" s="175"/>
      <c r="D9" s="175"/>
      <c r="E9" s="175"/>
      <c r="F9" s="175"/>
      <c r="G9" s="175"/>
      <c r="H9" s="175"/>
      <c r="I9" s="175"/>
      <c r="J9" s="175"/>
      <c r="K9" s="175"/>
      <c r="L9" s="175"/>
      <c r="M9" s="175"/>
      <c r="N9" s="175"/>
      <c r="O9" s="175"/>
      <c r="P9" s="175"/>
      <c r="Q9" s="175"/>
      <c r="R9" s="175"/>
      <c r="S9" s="175"/>
      <c r="T9" s="175"/>
      <c r="U9" s="175"/>
      <c r="V9" s="175"/>
      <c r="W9" s="175"/>
    </row>
    <row r="10">
      <c r="A10" s="175"/>
      <c r="B10" s="175"/>
      <c r="C10" s="308"/>
      <c r="D10" s="175"/>
      <c r="E10" s="175"/>
      <c r="F10" s="175"/>
      <c r="G10" s="175"/>
      <c r="H10" s="175"/>
      <c r="I10" s="175"/>
      <c r="J10" s="175"/>
      <c r="K10" s="175"/>
      <c r="L10" s="175"/>
      <c r="M10" s="175"/>
      <c r="N10" s="175"/>
      <c r="O10" s="175"/>
      <c r="P10" s="175"/>
      <c r="Q10" s="175"/>
      <c r="R10" s="175"/>
      <c r="S10" s="175"/>
      <c r="T10" s="175"/>
      <c r="U10" s="175"/>
      <c r="V10" s="175"/>
      <c r="W10" s="175"/>
    </row>
    <row r="11">
      <c r="A11" s="175"/>
      <c r="B11" s="175"/>
      <c r="C11" s="175"/>
      <c r="D11" s="175"/>
      <c r="E11" s="175"/>
      <c r="F11" s="175"/>
      <c r="G11" s="175"/>
      <c r="H11" s="175"/>
      <c r="I11" s="175"/>
      <c r="J11" s="175"/>
      <c r="K11" s="175"/>
      <c r="L11" s="175"/>
      <c r="M11" s="175"/>
      <c r="N11" s="175"/>
      <c r="O11" s="175"/>
      <c r="P11" s="175"/>
      <c r="Q11" s="175"/>
      <c r="R11" s="175"/>
      <c r="S11" s="175"/>
      <c r="T11" s="175"/>
      <c r="U11" s="175"/>
      <c r="V11" s="175"/>
      <c r="W11" s="175"/>
    </row>
    <row r="12">
      <c r="A12" s="175"/>
      <c r="B12" s="175"/>
      <c r="C12" s="175"/>
      <c r="D12" s="175"/>
      <c r="E12" s="175"/>
      <c r="F12" s="175"/>
      <c r="G12" s="175"/>
      <c r="H12" s="175"/>
      <c r="I12" s="175"/>
      <c r="J12" s="175"/>
      <c r="K12" s="175"/>
      <c r="L12" s="175"/>
      <c r="M12" s="175"/>
      <c r="N12" s="175"/>
      <c r="O12" s="175"/>
      <c r="P12" s="175"/>
      <c r="Q12" s="175"/>
      <c r="R12" s="175"/>
      <c r="S12" s="175"/>
      <c r="T12" s="175"/>
      <c r="U12" s="175"/>
      <c r="V12" s="175"/>
      <c r="W12" s="175"/>
    </row>
    <row r="13">
      <c r="A13" s="175"/>
      <c r="B13" s="175"/>
      <c r="C13" s="175"/>
      <c r="D13" s="175"/>
      <c r="E13" s="175"/>
      <c r="F13" s="175"/>
      <c r="G13" s="175"/>
      <c r="H13" s="175"/>
      <c r="I13" s="175"/>
      <c r="J13" s="175"/>
      <c r="K13" s="175"/>
      <c r="L13" s="175"/>
      <c r="M13" s="175"/>
      <c r="N13" s="175"/>
      <c r="O13" s="175"/>
      <c r="P13" s="175"/>
      <c r="Q13" s="175"/>
      <c r="R13" s="175"/>
      <c r="S13" s="175"/>
      <c r="T13" s="175"/>
      <c r="U13" s="175"/>
      <c r="V13" s="175"/>
      <c r="W13" s="175"/>
    </row>
    <row r="14">
      <c r="A14" s="175"/>
      <c r="B14" s="175"/>
      <c r="C14" s="175"/>
      <c r="D14" s="175"/>
      <c r="E14" s="175"/>
      <c r="F14" s="175"/>
      <c r="G14" s="175"/>
      <c r="H14" s="175"/>
      <c r="I14" s="175"/>
      <c r="J14" s="175"/>
      <c r="K14" s="175"/>
      <c r="L14" s="175"/>
      <c r="M14" s="175"/>
      <c r="N14" s="175"/>
      <c r="O14" s="175"/>
      <c r="P14" s="175"/>
      <c r="Q14" s="175"/>
      <c r="R14" s="175"/>
      <c r="S14" s="175"/>
      <c r="T14" s="175"/>
      <c r="U14" s="175"/>
      <c r="V14" s="175"/>
      <c r="W14" s="175"/>
    </row>
    <row r="15">
      <c r="A15" s="175"/>
      <c r="B15" s="175"/>
      <c r="C15" s="175"/>
      <c r="D15" s="175"/>
      <c r="E15" s="175"/>
      <c r="F15" s="175"/>
      <c r="G15" s="175"/>
      <c r="H15" s="175"/>
      <c r="I15" s="175"/>
      <c r="J15" s="175"/>
      <c r="K15" s="175"/>
      <c r="L15" s="175"/>
      <c r="M15" s="175"/>
      <c r="N15" s="175"/>
      <c r="O15" s="175"/>
      <c r="P15" s="175"/>
      <c r="Q15" s="175"/>
      <c r="R15" s="175"/>
      <c r="S15" s="175"/>
      <c r="T15" s="175"/>
      <c r="U15" s="175"/>
      <c r="V15" s="175"/>
      <c r="W15" s="175"/>
    </row>
    <row r="16">
      <c r="A16" s="175"/>
      <c r="B16" s="175"/>
      <c r="C16" s="175"/>
      <c r="D16" s="175"/>
      <c r="E16" s="175"/>
      <c r="F16" s="175"/>
      <c r="G16" s="175"/>
      <c r="H16" s="175"/>
      <c r="I16" s="175"/>
      <c r="J16" s="175"/>
      <c r="K16" s="175"/>
      <c r="L16" s="175"/>
      <c r="M16" s="175"/>
      <c r="N16" s="175"/>
      <c r="O16" s="175"/>
      <c r="P16" s="175"/>
      <c r="Q16" s="175"/>
      <c r="R16" s="175"/>
      <c r="S16" s="175"/>
      <c r="T16" s="175"/>
      <c r="U16" s="175"/>
      <c r="V16" s="175"/>
      <c r="W16" s="175"/>
    </row>
    <row r="17">
      <c r="A17" s="175"/>
      <c r="B17" s="175"/>
      <c r="C17" s="175"/>
      <c r="D17" s="175"/>
      <c r="E17" s="175"/>
      <c r="F17" s="175"/>
      <c r="G17" s="175"/>
      <c r="H17" s="175"/>
      <c r="I17" s="175"/>
      <c r="J17" s="175"/>
      <c r="K17" s="175"/>
      <c r="L17" s="175"/>
      <c r="M17" s="175"/>
      <c r="N17" s="175"/>
      <c r="O17" s="175"/>
      <c r="P17" s="175"/>
      <c r="Q17" s="175"/>
      <c r="R17" s="175"/>
      <c r="S17" s="175"/>
      <c r="T17" s="175"/>
      <c r="U17" s="175"/>
      <c r="V17" s="175"/>
      <c r="W17" s="175"/>
    </row>
    <row r="18" ht="15.75" customHeight="1">
      <c r="A18" s="175"/>
      <c r="B18" s="175"/>
      <c r="C18" s="175"/>
      <c r="D18" s="175"/>
      <c r="E18" s="175"/>
      <c r="F18" s="175"/>
      <c r="G18" s="175"/>
      <c r="H18" s="175"/>
      <c r="I18" s="175"/>
      <c r="J18" s="175"/>
      <c r="K18" s="175"/>
      <c r="L18" s="175"/>
      <c r="M18" s="175"/>
      <c r="N18" s="175"/>
      <c r="O18" s="175"/>
      <c r="P18" s="175"/>
      <c r="Q18" s="175"/>
      <c r="R18" s="175"/>
      <c r="S18" s="175"/>
      <c r="T18" s="175"/>
      <c r="U18" s="175"/>
      <c r="V18" s="175"/>
      <c r="W18" s="175"/>
    </row>
    <row r="19" ht="15.75" customHeight="1">
      <c r="A19" s="175"/>
      <c r="B19" s="175"/>
      <c r="C19" s="175"/>
      <c r="D19" s="175"/>
      <c r="E19" s="175"/>
      <c r="F19" s="175"/>
      <c r="G19" s="175"/>
      <c r="H19" s="175"/>
      <c r="I19" s="175"/>
      <c r="J19" s="175"/>
      <c r="K19" s="175"/>
      <c r="L19" s="175"/>
      <c r="M19" s="175"/>
      <c r="N19" s="175"/>
      <c r="O19" s="175"/>
      <c r="P19" s="175"/>
      <c r="Q19" s="175"/>
      <c r="R19" s="175"/>
      <c r="S19" s="175"/>
      <c r="T19" s="175"/>
      <c r="U19" s="175"/>
      <c r="V19" s="175"/>
      <c r="W19" s="175"/>
    </row>
    <row r="20" ht="15.75" customHeight="1">
      <c r="A20" s="175"/>
      <c r="B20" s="175"/>
      <c r="C20" s="175"/>
      <c r="D20" s="175"/>
      <c r="E20" s="175"/>
      <c r="F20" s="175"/>
      <c r="G20" s="175"/>
      <c r="H20" s="175"/>
      <c r="I20" s="175"/>
      <c r="J20" s="175"/>
      <c r="K20" s="175"/>
      <c r="L20" s="175"/>
      <c r="M20" s="175"/>
      <c r="N20" s="175"/>
      <c r="O20" s="175"/>
      <c r="P20" s="175"/>
      <c r="Q20" s="175"/>
      <c r="R20" s="175"/>
      <c r="S20" s="175"/>
      <c r="T20" s="175"/>
      <c r="U20" s="175"/>
      <c r="V20" s="175"/>
      <c r="W20" s="175"/>
    </row>
    <row r="21" ht="15.75" customHeight="1">
      <c r="A21" s="175"/>
      <c r="B21" s="175"/>
      <c r="C21" s="175"/>
      <c r="D21" s="175"/>
      <c r="E21" s="175"/>
      <c r="F21" s="175"/>
      <c r="G21" s="175"/>
      <c r="H21" s="175"/>
      <c r="I21" s="175"/>
      <c r="J21" s="175"/>
      <c r="K21" s="175"/>
      <c r="L21" s="175"/>
      <c r="M21" s="175"/>
      <c r="N21" s="175"/>
      <c r="O21" s="175"/>
      <c r="P21" s="175"/>
      <c r="Q21" s="175"/>
      <c r="R21" s="175"/>
      <c r="S21" s="175"/>
      <c r="T21" s="175"/>
      <c r="U21" s="175"/>
      <c r="V21" s="175"/>
      <c r="W21" s="175"/>
    </row>
    <row r="22" ht="15.75" customHeight="1">
      <c r="A22" s="175"/>
      <c r="B22" s="175"/>
      <c r="C22" s="175"/>
      <c r="D22" s="175"/>
      <c r="E22" s="175"/>
      <c r="F22" s="175"/>
      <c r="G22" s="175"/>
      <c r="H22" s="175"/>
      <c r="I22" s="175"/>
      <c r="J22" s="175"/>
      <c r="K22" s="175"/>
      <c r="L22" s="175"/>
      <c r="M22" s="175"/>
      <c r="N22" s="175"/>
      <c r="O22" s="175"/>
      <c r="P22" s="175"/>
      <c r="Q22" s="175"/>
      <c r="R22" s="175"/>
      <c r="S22" s="175"/>
      <c r="T22" s="175"/>
      <c r="U22" s="175"/>
      <c r="V22" s="175"/>
      <c r="W22" s="175"/>
    </row>
    <row r="23" ht="15.75" customHeight="1">
      <c r="A23" s="175"/>
      <c r="B23" s="175"/>
      <c r="C23" s="175"/>
      <c r="D23" s="175"/>
      <c r="E23" s="175"/>
      <c r="F23" s="175"/>
      <c r="G23" s="175"/>
      <c r="H23" s="175"/>
      <c r="I23" s="175"/>
      <c r="J23" s="175"/>
      <c r="K23" s="175"/>
      <c r="L23" s="175"/>
      <c r="M23" s="175"/>
      <c r="N23" s="175"/>
      <c r="O23" s="175"/>
      <c r="P23" s="175"/>
      <c r="Q23" s="175"/>
      <c r="R23" s="175"/>
      <c r="S23" s="175"/>
      <c r="T23" s="175"/>
      <c r="U23" s="175"/>
      <c r="V23" s="175"/>
      <c r="W23" s="175"/>
    </row>
    <row r="24" ht="15.75" customHeight="1">
      <c r="A24" s="175"/>
      <c r="B24" s="175"/>
      <c r="C24" s="175"/>
      <c r="D24" s="175"/>
      <c r="E24" s="175"/>
      <c r="F24" s="175"/>
      <c r="G24" s="175"/>
      <c r="H24" s="175"/>
      <c r="I24" s="175"/>
      <c r="J24" s="175"/>
      <c r="K24" s="175"/>
      <c r="L24" s="175"/>
      <c r="M24" s="175"/>
      <c r="N24" s="175"/>
      <c r="O24" s="175"/>
      <c r="P24" s="175"/>
      <c r="Q24" s="175"/>
      <c r="R24" s="175"/>
      <c r="S24" s="175"/>
      <c r="T24" s="175"/>
      <c r="U24" s="175"/>
      <c r="V24" s="175"/>
      <c r="W24" s="175"/>
    </row>
    <row r="25" ht="15.75" customHeight="1">
      <c r="A25" s="175"/>
      <c r="B25" s="175"/>
      <c r="C25" s="175"/>
      <c r="D25" s="175"/>
      <c r="E25" s="175"/>
      <c r="F25" s="175"/>
      <c r="G25" s="175"/>
      <c r="H25" s="175"/>
      <c r="I25" s="175"/>
      <c r="J25" s="175"/>
      <c r="K25" s="175"/>
      <c r="L25" s="175"/>
      <c r="M25" s="175"/>
      <c r="N25" s="175"/>
      <c r="O25" s="175"/>
      <c r="P25" s="175"/>
      <c r="Q25" s="175"/>
      <c r="R25" s="175"/>
      <c r="S25" s="175"/>
      <c r="T25" s="175"/>
      <c r="U25" s="175"/>
      <c r="V25" s="175"/>
      <c r="W25" s="175"/>
    </row>
    <row r="26" ht="15.75" customHeight="1">
      <c r="A26" s="175"/>
      <c r="B26" s="175"/>
      <c r="C26" s="175"/>
      <c r="D26" s="175"/>
      <c r="E26" s="175"/>
      <c r="F26" s="175"/>
      <c r="G26" s="175"/>
      <c r="H26" s="175"/>
      <c r="I26" s="175"/>
      <c r="J26" s="175"/>
      <c r="K26" s="175"/>
      <c r="L26" s="175"/>
      <c r="M26" s="175"/>
      <c r="N26" s="175"/>
      <c r="O26" s="175"/>
      <c r="P26" s="175"/>
      <c r="Q26" s="175"/>
      <c r="R26" s="175"/>
      <c r="S26" s="175"/>
      <c r="T26" s="175"/>
      <c r="U26" s="175"/>
      <c r="V26" s="175"/>
      <c r="W26" s="175"/>
    </row>
    <row r="27" ht="15.75" customHeight="1">
      <c r="A27" s="175"/>
      <c r="B27" s="175"/>
      <c r="C27" s="175"/>
      <c r="D27" s="175"/>
      <c r="E27" s="175"/>
      <c r="F27" s="175"/>
      <c r="G27" s="175"/>
      <c r="H27" s="175"/>
      <c r="I27" s="175"/>
      <c r="J27" s="175"/>
      <c r="K27" s="175"/>
      <c r="L27" s="175"/>
      <c r="M27" s="175"/>
      <c r="N27" s="175"/>
      <c r="O27" s="175"/>
      <c r="P27" s="175"/>
      <c r="Q27" s="175"/>
      <c r="R27" s="175"/>
      <c r="S27" s="175"/>
      <c r="T27" s="175"/>
      <c r="U27" s="175"/>
      <c r="V27" s="175"/>
      <c r="W27" s="175"/>
    </row>
    <row r="28" ht="15.75" customHeight="1">
      <c r="A28" s="175"/>
      <c r="B28" s="175"/>
      <c r="C28" s="175"/>
      <c r="D28" s="175"/>
      <c r="E28" s="175"/>
      <c r="F28" s="175"/>
      <c r="G28" s="175"/>
      <c r="H28" s="175"/>
      <c r="I28" s="175"/>
      <c r="J28" s="175"/>
      <c r="K28" s="175"/>
      <c r="L28" s="175"/>
      <c r="M28" s="175"/>
      <c r="N28" s="175"/>
      <c r="O28" s="175"/>
      <c r="P28" s="175"/>
      <c r="Q28" s="175"/>
      <c r="R28" s="175"/>
      <c r="S28" s="175"/>
      <c r="T28" s="175"/>
      <c r="U28" s="175"/>
      <c r="V28" s="175"/>
      <c r="W28" s="175"/>
    </row>
    <row r="29" ht="15.75" customHeight="1">
      <c r="A29" s="175"/>
      <c r="B29" s="175"/>
      <c r="C29" s="175"/>
      <c r="D29" s="175"/>
      <c r="E29" s="175"/>
      <c r="F29" s="175"/>
      <c r="G29" s="175"/>
      <c r="H29" s="175"/>
      <c r="I29" s="175"/>
      <c r="J29" s="175"/>
      <c r="K29" s="175"/>
      <c r="L29" s="175"/>
      <c r="M29" s="175"/>
      <c r="N29" s="175"/>
      <c r="O29" s="175"/>
      <c r="P29" s="175"/>
      <c r="Q29" s="175"/>
      <c r="R29" s="175"/>
      <c r="S29" s="175"/>
      <c r="T29" s="175"/>
      <c r="U29" s="175"/>
      <c r="V29" s="175"/>
      <c r="W29" s="175"/>
    </row>
    <row r="30" ht="15.75" customHeight="1">
      <c r="A30" s="175"/>
      <c r="B30" s="175"/>
      <c r="C30" s="175"/>
      <c r="D30" s="175"/>
      <c r="E30" s="175"/>
      <c r="F30" s="175"/>
      <c r="G30" s="175"/>
      <c r="H30" s="175"/>
      <c r="I30" s="175"/>
      <c r="J30" s="175"/>
      <c r="K30" s="175"/>
      <c r="L30" s="175"/>
      <c r="M30" s="175"/>
      <c r="N30" s="175"/>
      <c r="O30" s="175"/>
      <c r="P30" s="175"/>
      <c r="Q30" s="175"/>
      <c r="R30" s="175"/>
      <c r="S30" s="175"/>
      <c r="T30" s="175"/>
      <c r="U30" s="175"/>
      <c r="V30" s="175"/>
      <c r="W30" s="175"/>
    </row>
    <row r="31" ht="15.75" customHeight="1">
      <c r="A31" s="175"/>
      <c r="B31" s="175"/>
      <c r="C31" s="175"/>
      <c r="D31" s="175"/>
      <c r="E31" s="175"/>
      <c r="F31" s="175"/>
      <c r="G31" s="175"/>
      <c r="H31" s="175"/>
      <c r="I31" s="175"/>
      <c r="J31" s="175"/>
      <c r="K31" s="175"/>
      <c r="L31" s="175"/>
      <c r="M31" s="175"/>
      <c r="N31" s="175"/>
      <c r="O31" s="175"/>
      <c r="P31" s="175"/>
      <c r="Q31" s="175"/>
      <c r="R31" s="175"/>
      <c r="S31" s="175"/>
      <c r="T31" s="175"/>
      <c r="U31" s="175"/>
      <c r="V31" s="175"/>
      <c r="W31" s="175"/>
    </row>
    <row r="32" ht="15.75" customHeight="1">
      <c r="A32" s="175"/>
      <c r="B32" s="175"/>
      <c r="C32" s="175"/>
      <c r="D32" s="175"/>
      <c r="E32" s="175"/>
      <c r="F32" s="175"/>
      <c r="G32" s="175"/>
      <c r="H32" s="175"/>
      <c r="I32" s="175"/>
      <c r="J32" s="175"/>
      <c r="K32" s="175"/>
      <c r="L32" s="175"/>
      <c r="M32" s="175"/>
      <c r="N32" s="175"/>
      <c r="O32" s="175"/>
      <c r="P32" s="175"/>
      <c r="Q32" s="175"/>
      <c r="R32" s="175"/>
      <c r="S32" s="175"/>
      <c r="T32" s="175"/>
      <c r="U32" s="175"/>
      <c r="V32" s="175"/>
      <c r="W32" s="175"/>
    </row>
    <row r="33" ht="15.75" customHeight="1">
      <c r="A33" s="175"/>
      <c r="B33" s="175"/>
      <c r="C33" s="175"/>
      <c r="D33" s="175"/>
      <c r="E33" s="175"/>
      <c r="F33" s="175"/>
      <c r="G33" s="175"/>
      <c r="H33" s="175"/>
      <c r="I33" s="175"/>
      <c r="J33" s="175"/>
      <c r="K33" s="175"/>
      <c r="L33" s="175"/>
      <c r="M33" s="175"/>
      <c r="N33" s="175"/>
      <c r="O33" s="175"/>
      <c r="P33" s="175"/>
      <c r="Q33" s="175"/>
      <c r="R33" s="175"/>
      <c r="S33" s="175"/>
      <c r="T33" s="175"/>
      <c r="U33" s="175"/>
      <c r="V33" s="175"/>
      <c r="W33" s="175"/>
    </row>
    <row r="34" ht="15.75" customHeight="1">
      <c r="A34" s="175"/>
      <c r="B34" s="175"/>
      <c r="C34" s="175"/>
      <c r="D34" s="175"/>
      <c r="E34" s="175"/>
      <c r="F34" s="175"/>
      <c r="G34" s="175"/>
      <c r="H34" s="175"/>
      <c r="I34" s="175"/>
      <c r="J34" s="175"/>
      <c r="K34" s="175"/>
      <c r="L34" s="175"/>
      <c r="M34" s="175"/>
      <c r="N34" s="175"/>
      <c r="O34" s="175"/>
      <c r="P34" s="175"/>
      <c r="Q34" s="175"/>
      <c r="R34" s="175"/>
      <c r="S34" s="175"/>
      <c r="T34" s="175"/>
      <c r="U34" s="175"/>
      <c r="V34" s="175"/>
      <c r="W34" s="175"/>
    </row>
    <row r="35" ht="15.75" customHeight="1">
      <c r="A35" s="175"/>
      <c r="B35" s="175"/>
      <c r="C35" s="175"/>
      <c r="D35" s="175"/>
      <c r="E35" s="175"/>
      <c r="F35" s="175"/>
      <c r="G35" s="175"/>
      <c r="H35" s="175"/>
      <c r="I35" s="175"/>
      <c r="J35" s="175"/>
      <c r="K35" s="175"/>
      <c r="L35" s="175"/>
      <c r="M35" s="175"/>
      <c r="N35" s="175"/>
      <c r="O35" s="175"/>
      <c r="P35" s="175"/>
      <c r="Q35" s="175"/>
      <c r="R35" s="175"/>
      <c r="S35" s="175"/>
      <c r="T35" s="175"/>
      <c r="U35" s="175"/>
      <c r="V35" s="175"/>
      <c r="W35" s="175"/>
    </row>
    <row r="36" ht="15.75" customHeight="1">
      <c r="A36" s="175"/>
      <c r="B36" s="175"/>
      <c r="C36" s="175"/>
      <c r="D36" s="175"/>
      <c r="E36" s="175"/>
      <c r="F36" s="175"/>
      <c r="G36" s="175"/>
      <c r="H36" s="175"/>
      <c r="I36" s="175"/>
      <c r="J36" s="175"/>
      <c r="K36" s="175"/>
      <c r="L36" s="175"/>
      <c r="M36" s="175"/>
      <c r="N36" s="175"/>
      <c r="O36" s="175"/>
      <c r="P36" s="175"/>
      <c r="Q36" s="175"/>
      <c r="R36" s="175"/>
      <c r="S36" s="175"/>
      <c r="T36" s="175"/>
      <c r="U36" s="175"/>
      <c r="V36" s="175"/>
      <c r="W36" s="175"/>
    </row>
    <row r="37" ht="15.75" customHeight="1">
      <c r="A37" s="175"/>
      <c r="B37" s="175"/>
      <c r="C37" s="175"/>
      <c r="D37" s="175"/>
      <c r="E37" s="175"/>
      <c r="F37" s="175"/>
      <c r="G37" s="175"/>
      <c r="H37" s="175"/>
      <c r="I37" s="175"/>
      <c r="J37" s="175"/>
      <c r="K37" s="175"/>
      <c r="L37" s="175"/>
      <c r="M37" s="175"/>
      <c r="N37" s="175"/>
      <c r="O37" s="175"/>
      <c r="P37" s="175"/>
      <c r="Q37" s="175"/>
      <c r="R37" s="175"/>
      <c r="S37" s="175"/>
      <c r="T37" s="175"/>
      <c r="U37" s="175"/>
      <c r="V37" s="175"/>
      <c r="W37" s="175"/>
    </row>
    <row r="38" ht="15.75" customHeight="1">
      <c r="A38" s="175"/>
      <c r="B38" s="175"/>
      <c r="C38" s="175"/>
      <c r="D38" s="175"/>
      <c r="E38" s="175"/>
      <c r="F38" s="175"/>
      <c r="G38" s="175"/>
      <c r="H38" s="175"/>
      <c r="I38" s="175"/>
      <c r="J38" s="175"/>
      <c r="K38" s="175"/>
      <c r="L38" s="175"/>
      <c r="M38" s="175"/>
      <c r="N38" s="175"/>
      <c r="O38" s="175"/>
      <c r="P38" s="175"/>
      <c r="Q38" s="175"/>
      <c r="R38" s="175"/>
      <c r="S38" s="175"/>
      <c r="T38" s="175"/>
      <c r="U38" s="175"/>
      <c r="V38" s="175"/>
      <c r="W38" s="175"/>
    </row>
    <row r="39" ht="15.75" customHeight="1">
      <c r="A39" s="175"/>
      <c r="B39" s="175"/>
      <c r="C39" s="175"/>
      <c r="D39" s="175"/>
      <c r="E39" s="175"/>
      <c r="F39" s="175"/>
      <c r="G39" s="175"/>
      <c r="H39" s="175"/>
      <c r="I39" s="175"/>
      <c r="J39" s="175"/>
      <c r="K39" s="175"/>
      <c r="L39" s="175"/>
      <c r="M39" s="175"/>
      <c r="N39" s="175"/>
      <c r="O39" s="175"/>
      <c r="P39" s="175"/>
      <c r="Q39" s="175"/>
      <c r="R39" s="175"/>
      <c r="S39" s="175"/>
      <c r="T39" s="175"/>
      <c r="U39" s="175"/>
      <c r="V39" s="175"/>
      <c r="W39" s="175"/>
    </row>
    <row r="40" ht="15.75" customHeight="1">
      <c r="A40" s="175"/>
      <c r="B40" s="175"/>
      <c r="C40" s="175"/>
      <c r="D40" s="175"/>
      <c r="E40" s="175"/>
      <c r="F40" s="175"/>
      <c r="G40" s="175"/>
      <c r="H40" s="175"/>
      <c r="I40" s="175"/>
      <c r="J40" s="175"/>
      <c r="K40" s="175"/>
      <c r="L40" s="175"/>
      <c r="M40" s="175"/>
      <c r="N40" s="175"/>
      <c r="O40" s="175"/>
      <c r="P40" s="175"/>
      <c r="Q40" s="175"/>
      <c r="R40" s="175"/>
      <c r="S40" s="175"/>
      <c r="T40" s="175"/>
      <c r="U40" s="175"/>
      <c r="V40" s="175"/>
      <c r="W40" s="175"/>
    </row>
    <row r="41" ht="15.75" customHeight="1">
      <c r="A41" s="175"/>
      <c r="B41" s="175"/>
      <c r="C41" s="175"/>
      <c r="D41" s="175"/>
      <c r="E41" s="175"/>
      <c r="F41" s="175"/>
      <c r="G41" s="175"/>
      <c r="H41" s="175"/>
      <c r="I41" s="175"/>
      <c r="J41" s="175"/>
      <c r="K41" s="175"/>
      <c r="L41" s="175"/>
      <c r="M41" s="175"/>
      <c r="N41" s="175"/>
      <c r="O41" s="175"/>
      <c r="P41" s="175"/>
      <c r="Q41" s="175"/>
      <c r="R41" s="175"/>
      <c r="S41" s="175"/>
      <c r="T41" s="175"/>
      <c r="U41" s="175"/>
      <c r="V41" s="175"/>
      <c r="W41" s="175"/>
    </row>
    <row r="42" ht="15.75" customHeight="1">
      <c r="A42" s="175"/>
      <c r="B42" s="175"/>
      <c r="C42" s="175"/>
      <c r="D42" s="175"/>
      <c r="E42" s="175"/>
      <c r="F42" s="175"/>
      <c r="G42" s="175"/>
      <c r="H42" s="175"/>
      <c r="I42" s="175"/>
      <c r="J42" s="175"/>
      <c r="K42" s="175"/>
      <c r="L42" s="175"/>
      <c r="M42" s="175"/>
      <c r="N42" s="175"/>
      <c r="O42" s="175"/>
      <c r="P42" s="175"/>
      <c r="Q42" s="175"/>
      <c r="R42" s="175"/>
      <c r="S42" s="175"/>
      <c r="T42" s="175"/>
      <c r="U42" s="175"/>
      <c r="V42" s="175"/>
      <c r="W42" s="175"/>
    </row>
    <row r="43" ht="15.75" customHeight="1">
      <c r="A43" s="175"/>
      <c r="B43" s="175"/>
      <c r="C43" s="175"/>
      <c r="D43" s="175"/>
      <c r="E43" s="175"/>
      <c r="F43" s="175"/>
      <c r="G43" s="175"/>
      <c r="H43" s="175"/>
      <c r="I43" s="175"/>
      <c r="J43" s="175"/>
      <c r="K43" s="175"/>
      <c r="L43" s="175"/>
      <c r="M43" s="175"/>
      <c r="N43" s="175"/>
      <c r="O43" s="175"/>
      <c r="P43" s="175"/>
      <c r="Q43" s="175"/>
      <c r="R43" s="175"/>
      <c r="S43" s="175"/>
      <c r="T43" s="175"/>
      <c r="U43" s="175"/>
      <c r="V43" s="175"/>
      <c r="W43" s="175"/>
    </row>
    <row r="44" ht="15.75" customHeight="1">
      <c r="A44" s="175"/>
      <c r="B44" s="175"/>
      <c r="C44" s="175"/>
      <c r="D44" s="175"/>
      <c r="E44" s="175"/>
      <c r="F44" s="175"/>
      <c r="G44" s="175"/>
      <c r="H44" s="175"/>
      <c r="I44" s="175"/>
      <c r="J44" s="175"/>
      <c r="K44" s="175"/>
      <c r="L44" s="175"/>
      <c r="M44" s="175"/>
      <c r="N44" s="175"/>
      <c r="O44" s="175"/>
      <c r="P44" s="175"/>
      <c r="Q44" s="175"/>
      <c r="R44" s="175"/>
      <c r="S44" s="175"/>
      <c r="T44" s="175"/>
      <c r="U44" s="175"/>
      <c r="V44" s="175"/>
      <c r="W44" s="175"/>
    </row>
    <row r="45" ht="15.75" customHeight="1">
      <c r="A45" s="175"/>
      <c r="B45" s="175"/>
      <c r="C45" s="175"/>
      <c r="D45" s="175"/>
      <c r="E45" s="175"/>
      <c r="F45" s="175"/>
      <c r="G45" s="175"/>
      <c r="H45" s="175"/>
      <c r="I45" s="175"/>
      <c r="J45" s="175"/>
      <c r="K45" s="175"/>
      <c r="L45" s="175"/>
      <c r="M45" s="175"/>
      <c r="N45" s="175"/>
      <c r="O45" s="175"/>
      <c r="P45" s="175"/>
      <c r="Q45" s="175"/>
      <c r="R45" s="175"/>
      <c r="S45" s="175"/>
      <c r="T45" s="175"/>
      <c r="U45" s="175"/>
      <c r="V45" s="175"/>
      <c r="W45" s="175"/>
    </row>
    <row r="46" ht="15.75" customHeight="1">
      <c r="A46" s="175"/>
      <c r="B46" s="175"/>
      <c r="C46" s="175"/>
      <c r="D46" s="175"/>
      <c r="E46" s="175"/>
      <c r="F46" s="175"/>
      <c r="G46" s="175"/>
      <c r="H46" s="175"/>
      <c r="I46" s="175"/>
      <c r="J46" s="175"/>
      <c r="K46" s="175"/>
      <c r="L46" s="175"/>
      <c r="M46" s="175"/>
      <c r="N46" s="175"/>
      <c r="O46" s="175"/>
      <c r="P46" s="175"/>
      <c r="Q46" s="175"/>
      <c r="R46" s="175"/>
      <c r="S46" s="175"/>
      <c r="T46" s="175"/>
      <c r="U46" s="175"/>
      <c r="V46" s="175"/>
      <c r="W46" s="175"/>
    </row>
    <row r="47" ht="15.75" customHeight="1">
      <c r="A47" s="175"/>
      <c r="B47" s="175"/>
      <c r="C47" s="175"/>
      <c r="D47" s="175"/>
      <c r="E47" s="175"/>
      <c r="F47" s="175"/>
      <c r="G47" s="175"/>
      <c r="H47" s="175"/>
      <c r="I47" s="175"/>
      <c r="J47" s="175"/>
      <c r="K47" s="175"/>
      <c r="L47" s="175"/>
      <c r="M47" s="175"/>
      <c r="N47" s="175"/>
      <c r="O47" s="175"/>
      <c r="P47" s="175"/>
      <c r="Q47" s="175"/>
      <c r="R47" s="175"/>
      <c r="S47" s="175"/>
      <c r="T47" s="175"/>
      <c r="U47" s="175"/>
      <c r="V47" s="175"/>
      <c r="W47" s="175"/>
    </row>
    <row r="48" ht="15.75" customHeight="1">
      <c r="A48" s="175"/>
      <c r="B48" s="175"/>
      <c r="C48" s="175"/>
      <c r="D48" s="175"/>
      <c r="E48" s="175"/>
      <c r="F48" s="175"/>
      <c r="G48" s="175"/>
      <c r="H48" s="175"/>
      <c r="I48" s="175"/>
      <c r="J48" s="175"/>
      <c r="K48" s="175"/>
      <c r="L48" s="175"/>
      <c r="M48" s="175"/>
      <c r="N48" s="175"/>
      <c r="O48" s="175"/>
      <c r="P48" s="175"/>
      <c r="Q48" s="175"/>
      <c r="R48" s="175"/>
      <c r="S48" s="175"/>
      <c r="T48" s="175"/>
      <c r="U48" s="175"/>
      <c r="V48" s="175"/>
      <c r="W48" s="175"/>
    </row>
    <row r="49" ht="15.75" customHeight="1">
      <c r="A49" s="175"/>
      <c r="B49" s="175"/>
      <c r="C49" s="175"/>
      <c r="D49" s="175"/>
      <c r="E49" s="175"/>
      <c r="F49" s="175"/>
      <c r="G49" s="175"/>
      <c r="H49" s="175"/>
      <c r="I49" s="175"/>
      <c r="J49" s="175"/>
      <c r="K49" s="175"/>
      <c r="L49" s="175"/>
      <c r="M49" s="175"/>
      <c r="N49" s="175"/>
      <c r="O49" s="175"/>
      <c r="P49" s="175"/>
      <c r="Q49" s="175"/>
      <c r="R49" s="175"/>
      <c r="S49" s="175"/>
      <c r="T49" s="175"/>
      <c r="U49" s="175"/>
      <c r="V49" s="175"/>
      <c r="W49" s="175"/>
    </row>
    <row r="50" ht="15.75" customHeight="1">
      <c r="A50" s="175"/>
      <c r="B50" s="175"/>
      <c r="C50" s="175"/>
      <c r="D50" s="175"/>
      <c r="E50" s="175"/>
      <c r="F50" s="175"/>
      <c r="G50" s="175"/>
      <c r="H50" s="175"/>
      <c r="I50" s="175"/>
      <c r="J50" s="175"/>
      <c r="K50" s="175"/>
      <c r="L50" s="175"/>
      <c r="M50" s="175"/>
      <c r="N50" s="175"/>
      <c r="O50" s="175"/>
      <c r="P50" s="175"/>
      <c r="Q50" s="175"/>
      <c r="R50" s="175"/>
      <c r="S50" s="175"/>
      <c r="T50" s="175"/>
      <c r="U50" s="175"/>
      <c r="V50" s="175"/>
      <c r="W50" s="175"/>
    </row>
    <row r="51" ht="15.75" customHeight="1">
      <c r="A51" s="175"/>
      <c r="B51" s="175"/>
      <c r="C51" s="175"/>
      <c r="D51" s="175"/>
      <c r="E51" s="175"/>
      <c r="F51" s="175"/>
      <c r="G51" s="175"/>
      <c r="H51" s="175"/>
      <c r="I51" s="175"/>
      <c r="J51" s="175"/>
      <c r="K51" s="175"/>
      <c r="L51" s="175"/>
      <c r="M51" s="175"/>
      <c r="N51" s="175"/>
      <c r="O51" s="175"/>
      <c r="P51" s="175"/>
      <c r="Q51" s="175"/>
      <c r="R51" s="175"/>
      <c r="S51" s="175"/>
      <c r="T51" s="175"/>
      <c r="U51" s="175"/>
      <c r="V51" s="175"/>
      <c r="W51" s="175"/>
    </row>
    <row r="52" ht="15.75" customHeight="1">
      <c r="A52" s="175"/>
      <c r="B52" s="175"/>
      <c r="C52" s="175"/>
      <c r="D52" s="175"/>
      <c r="E52" s="175"/>
      <c r="F52" s="175"/>
      <c r="G52" s="175"/>
      <c r="H52" s="175"/>
      <c r="I52" s="175"/>
      <c r="J52" s="175"/>
      <c r="K52" s="175"/>
      <c r="L52" s="175"/>
      <c r="M52" s="175"/>
      <c r="N52" s="175"/>
      <c r="O52" s="175"/>
      <c r="P52" s="175"/>
      <c r="Q52" s="175"/>
      <c r="R52" s="175"/>
      <c r="S52" s="175"/>
      <c r="T52" s="175"/>
      <c r="U52" s="175"/>
      <c r="V52" s="175"/>
      <c r="W52" s="175"/>
    </row>
    <row r="53" ht="15.75" customHeight="1">
      <c r="A53" s="175"/>
      <c r="B53" s="175"/>
      <c r="C53" s="175"/>
      <c r="D53" s="175"/>
      <c r="E53" s="175"/>
      <c r="F53" s="175"/>
      <c r="G53" s="175"/>
      <c r="H53" s="175"/>
      <c r="I53" s="175"/>
      <c r="J53" s="175"/>
      <c r="K53" s="175"/>
      <c r="L53" s="175"/>
      <c r="M53" s="175"/>
      <c r="N53" s="175"/>
      <c r="O53" s="175"/>
      <c r="P53" s="175"/>
      <c r="Q53" s="175"/>
      <c r="R53" s="175"/>
      <c r="S53" s="175"/>
      <c r="T53" s="175"/>
      <c r="U53" s="175"/>
      <c r="V53" s="175"/>
      <c r="W53" s="175"/>
    </row>
    <row r="54" ht="15.75" customHeight="1">
      <c r="A54" s="175"/>
      <c r="B54" s="175"/>
      <c r="C54" s="175"/>
      <c r="D54" s="175"/>
      <c r="E54" s="175"/>
      <c r="F54" s="175"/>
      <c r="G54" s="175"/>
      <c r="H54" s="175"/>
      <c r="I54" s="175"/>
      <c r="J54" s="175"/>
      <c r="K54" s="175"/>
      <c r="L54" s="175"/>
      <c r="M54" s="175"/>
      <c r="N54" s="175"/>
      <c r="O54" s="175"/>
      <c r="P54" s="175"/>
      <c r="Q54" s="175"/>
      <c r="R54" s="175"/>
      <c r="S54" s="175"/>
      <c r="T54" s="175"/>
      <c r="U54" s="175"/>
      <c r="V54" s="175"/>
      <c r="W54" s="175"/>
    </row>
    <row r="55" ht="15.75" customHeight="1">
      <c r="A55" s="175"/>
      <c r="B55" s="175"/>
      <c r="C55" s="175"/>
      <c r="D55" s="175"/>
      <c r="E55" s="175"/>
      <c r="F55" s="175"/>
      <c r="G55" s="175"/>
      <c r="H55" s="175"/>
      <c r="I55" s="175"/>
      <c r="J55" s="175"/>
      <c r="K55" s="175"/>
      <c r="L55" s="175"/>
      <c r="M55" s="175"/>
      <c r="N55" s="175"/>
      <c r="O55" s="175"/>
      <c r="P55" s="175"/>
      <c r="Q55" s="175"/>
      <c r="R55" s="175"/>
      <c r="S55" s="175"/>
      <c r="T55" s="175"/>
      <c r="U55" s="175"/>
      <c r="V55" s="175"/>
      <c r="W55" s="175"/>
    </row>
    <row r="56" ht="15.75" customHeight="1">
      <c r="A56" s="175"/>
      <c r="B56" s="175"/>
      <c r="C56" s="175"/>
      <c r="D56" s="175"/>
      <c r="E56" s="175"/>
      <c r="F56" s="175"/>
      <c r="G56" s="175"/>
      <c r="H56" s="175"/>
      <c r="I56" s="175"/>
      <c r="J56" s="175"/>
      <c r="K56" s="175"/>
      <c r="L56" s="175"/>
      <c r="M56" s="175"/>
      <c r="N56" s="175"/>
      <c r="O56" s="175"/>
      <c r="P56" s="175"/>
      <c r="Q56" s="175"/>
      <c r="R56" s="175"/>
      <c r="S56" s="175"/>
      <c r="T56" s="175"/>
      <c r="U56" s="175"/>
      <c r="V56" s="175"/>
      <c r="W56" s="175"/>
    </row>
    <row r="57" ht="15.75" customHeight="1">
      <c r="A57" s="175"/>
      <c r="B57" s="175"/>
      <c r="C57" s="175"/>
      <c r="D57" s="175"/>
      <c r="E57" s="175"/>
      <c r="F57" s="175"/>
      <c r="G57" s="175"/>
      <c r="H57" s="175"/>
      <c r="I57" s="175"/>
      <c r="J57" s="175"/>
      <c r="K57" s="175"/>
      <c r="L57" s="175"/>
      <c r="M57" s="175"/>
      <c r="N57" s="175"/>
      <c r="O57" s="175"/>
      <c r="P57" s="175"/>
      <c r="Q57" s="175"/>
      <c r="R57" s="175"/>
      <c r="S57" s="175"/>
      <c r="T57" s="175"/>
      <c r="U57" s="175"/>
      <c r="V57" s="175"/>
      <c r="W57" s="175"/>
    </row>
    <row r="58" ht="15.75" customHeight="1">
      <c r="A58" s="175"/>
      <c r="B58" s="175"/>
      <c r="C58" s="175"/>
      <c r="D58" s="175"/>
      <c r="E58" s="175"/>
      <c r="F58" s="175"/>
      <c r="G58" s="175"/>
      <c r="H58" s="175"/>
      <c r="I58" s="175"/>
      <c r="J58" s="175"/>
      <c r="K58" s="175"/>
      <c r="L58" s="175"/>
      <c r="M58" s="175"/>
      <c r="N58" s="175"/>
      <c r="O58" s="175"/>
      <c r="P58" s="175"/>
      <c r="Q58" s="175"/>
      <c r="R58" s="175"/>
      <c r="S58" s="175"/>
      <c r="T58" s="175"/>
      <c r="U58" s="175"/>
      <c r="V58" s="175"/>
      <c r="W58" s="175"/>
    </row>
    <row r="59" ht="15.75" customHeight="1">
      <c r="A59" s="175"/>
      <c r="B59" s="175"/>
      <c r="C59" s="175"/>
      <c r="D59" s="175"/>
      <c r="E59" s="175"/>
      <c r="F59" s="175"/>
      <c r="G59" s="175"/>
      <c r="H59" s="175"/>
      <c r="I59" s="175"/>
      <c r="J59" s="175"/>
      <c r="K59" s="175"/>
      <c r="L59" s="175"/>
      <c r="M59" s="175"/>
      <c r="N59" s="175"/>
      <c r="O59" s="175"/>
      <c r="P59" s="175"/>
      <c r="Q59" s="175"/>
      <c r="R59" s="175"/>
      <c r="S59" s="175"/>
      <c r="T59" s="175"/>
      <c r="U59" s="175"/>
      <c r="V59" s="175"/>
      <c r="W59" s="175"/>
    </row>
    <row r="60" ht="15.75" customHeight="1">
      <c r="A60" s="175"/>
      <c r="B60" s="175"/>
      <c r="C60" s="175"/>
      <c r="D60" s="175"/>
      <c r="E60" s="175"/>
      <c r="F60" s="175"/>
      <c r="G60" s="175"/>
      <c r="H60" s="175"/>
      <c r="I60" s="175"/>
      <c r="J60" s="175"/>
      <c r="K60" s="175"/>
      <c r="L60" s="175"/>
      <c r="M60" s="175"/>
      <c r="N60" s="175"/>
      <c r="O60" s="175"/>
      <c r="P60" s="175"/>
      <c r="Q60" s="175"/>
      <c r="R60" s="175"/>
      <c r="S60" s="175"/>
      <c r="T60" s="175"/>
      <c r="U60" s="175"/>
      <c r="V60" s="175"/>
      <c r="W60" s="175"/>
    </row>
    <row r="61" ht="15.75" customHeight="1">
      <c r="A61" s="175"/>
      <c r="B61" s="175"/>
      <c r="C61" s="175"/>
      <c r="D61" s="175"/>
      <c r="E61" s="175"/>
      <c r="F61" s="175"/>
      <c r="G61" s="175"/>
      <c r="H61" s="175"/>
      <c r="I61" s="175"/>
      <c r="J61" s="175"/>
      <c r="K61" s="175"/>
      <c r="L61" s="175"/>
      <c r="M61" s="175"/>
      <c r="N61" s="175"/>
      <c r="O61" s="175"/>
      <c r="P61" s="175"/>
      <c r="Q61" s="175"/>
      <c r="R61" s="175"/>
      <c r="S61" s="175"/>
      <c r="T61" s="175"/>
      <c r="U61" s="175"/>
      <c r="V61" s="175"/>
      <c r="W61" s="175"/>
    </row>
    <row r="62" ht="15.75" customHeight="1">
      <c r="A62" s="175"/>
      <c r="B62" s="175"/>
      <c r="C62" s="175"/>
      <c r="D62" s="175"/>
      <c r="E62" s="175"/>
      <c r="F62" s="175"/>
      <c r="G62" s="175"/>
      <c r="H62" s="175"/>
      <c r="I62" s="175"/>
      <c r="J62" s="175"/>
      <c r="K62" s="175"/>
      <c r="L62" s="175"/>
      <c r="M62" s="175"/>
      <c r="N62" s="175"/>
      <c r="O62" s="175"/>
      <c r="P62" s="175"/>
      <c r="Q62" s="175"/>
      <c r="R62" s="175"/>
      <c r="S62" s="175"/>
      <c r="T62" s="175"/>
      <c r="U62" s="175"/>
      <c r="V62" s="175"/>
      <c r="W62" s="175"/>
    </row>
    <row r="63" ht="15.75" customHeight="1">
      <c r="A63" s="175"/>
      <c r="B63" s="175"/>
      <c r="C63" s="175"/>
      <c r="D63" s="175"/>
      <c r="E63" s="175"/>
      <c r="F63" s="175"/>
      <c r="G63" s="175"/>
      <c r="H63" s="175"/>
      <c r="I63" s="175"/>
      <c r="J63" s="175"/>
      <c r="K63" s="175"/>
      <c r="L63" s="175"/>
      <c r="M63" s="175"/>
      <c r="N63" s="175"/>
      <c r="O63" s="175"/>
      <c r="P63" s="175"/>
      <c r="Q63" s="175"/>
      <c r="R63" s="175"/>
      <c r="S63" s="175"/>
      <c r="T63" s="175"/>
      <c r="U63" s="175"/>
      <c r="V63" s="175"/>
      <c r="W63" s="175"/>
    </row>
    <row r="64" ht="15.75" customHeight="1">
      <c r="A64" s="175"/>
      <c r="B64" s="175"/>
      <c r="C64" s="175"/>
      <c r="D64" s="175"/>
      <c r="E64" s="175"/>
      <c r="F64" s="175"/>
      <c r="G64" s="175"/>
      <c r="H64" s="175"/>
      <c r="I64" s="175"/>
      <c r="J64" s="175"/>
      <c r="K64" s="175"/>
      <c r="L64" s="175"/>
      <c r="M64" s="175"/>
      <c r="N64" s="175"/>
      <c r="O64" s="175"/>
      <c r="P64" s="175"/>
      <c r="Q64" s="175"/>
      <c r="R64" s="175"/>
      <c r="S64" s="175"/>
      <c r="T64" s="175"/>
      <c r="U64" s="175"/>
      <c r="V64" s="175"/>
      <c r="W64" s="175"/>
    </row>
    <row r="65" ht="15.75" customHeight="1">
      <c r="A65" s="175"/>
      <c r="B65" s="175"/>
      <c r="C65" s="175"/>
      <c r="D65" s="175"/>
      <c r="E65" s="175"/>
      <c r="F65" s="175"/>
      <c r="G65" s="175"/>
      <c r="H65" s="175"/>
      <c r="I65" s="175"/>
      <c r="J65" s="175"/>
      <c r="K65" s="175"/>
      <c r="L65" s="175"/>
      <c r="M65" s="175"/>
      <c r="N65" s="175"/>
      <c r="O65" s="175"/>
      <c r="P65" s="175"/>
      <c r="Q65" s="175"/>
      <c r="R65" s="175"/>
      <c r="S65" s="175"/>
      <c r="T65" s="175"/>
      <c r="U65" s="175"/>
      <c r="V65" s="175"/>
      <c r="W65" s="175"/>
    </row>
    <row r="66" ht="15.75" customHeight="1">
      <c r="A66" s="175"/>
      <c r="B66" s="175"/>
      <c r="C66" s="175"/>
      <c r="D66" s="175"/>
      <c r="E66" s="175"/>
      <c r="F66" s="175"/>
      <c r="G66" s="175"/>
      <c r="H66" s="175"/>
      <c r="I66" s="175"/>
      <c r="J66" s="175"/>
      <c r="K66" s="175"/>
      <c r="L66" s="175"/>
      <c r="M66" s="175"/>
      <c r="N66" s="175"/>
      <c r="O66" s="175"/>
      <c r="P66" s="175"/>
      <c r="Q66" s="175"/>
      <c r="R66" s="175"/>
      <c r="S66" s="175"/>
      <c r="T66" s="175"/>
      <c r="U66" s="175"/>
      <c r="V66" s="175"/>
      <c r="W66" s="175"/>
    </row>
    <row r="67" ht="15.75" customHeight="1">
      <c r="A67" s="175"/>
      <c r="B67" s="175"/>
      <c r="C67" s="175"/>
      <c r="D67" s="175"/>
      <c r="E67" s="175"/>
      <c r="F67" s="175"/>
      <c r="G67" s="175"/>
      <c r="H67" s="175"/>
      <c r="I67" s="175"/>
      <c r="J67" s="175"/>
      <c r="K67" s="175"/>
      <c r="L67" s="175"/>
      <c r="M67" s="175"/>
      <c r="N67" s="175"/>
      <c r="O67" s="175"/>
      <c r="P67" s="175"/>
      <c r="Q67" s="175"/>
      <c r="R67" s="175"/>
      <c r="S67" s="175"/>
      <c r="T67" s="175"/>
      <c r="U67" s="175"/>
      <c r="V67" s="175"/>
      <c r="W67" s="175"/>
    </row>
    <row r="68" ht="15.75" customHeight="1">
      <c r="A68" s="175"/>
      <c r="B68" s="175"/>
      <c r="C68" s="175"/>
      <c r="D68" s="175"/>
      <c r="E68" s="175"/>
      <c r="F68" s="175"/>
      <c r="G68" s="175"/>
      <c r="H68" s="175"/>
      <c r="I68" s="175"/>
      <c r="J68" s="175"/>
      <c r="K68" s="175"/>
      <c r="L68" s="175"/>
      <c r="M68" s="175"/>
      <c r="N68" s="175"/>
      <c r="O68" s="175"/>
      <c r="P68" s="175"/>
      <c r="Q68" s="175"/>
      <c r="R68" s="175"/>
      <c r="S68" s="175"/>
      <c r="T68" s="175"/>
      <c r="U68" s="175"/>
      <c r="V68" s="175"/>
      <c r="W68" s="175"/>
    </row>
    <row r="69" ht="15.75" customHeight="1">
      <c r="A69" s="175"/>
      <c r="B69" s="175"/>
      <c r="C69" s="175"/>
      <c r="D69" s="175"/>
      <c r="E69" s="175"/>
      <c r="F69" s="175"/>
      <c r="G69" s="175"/>
      <c r="H69" s="175"/>
      <c r="I69" s="175"/>
      <c r="J69" s="175"/>
      <c r="K69" s="175"/>
      <c r="L69" s="175"/>
      <c r="M69" s="175"/>
      <c r="N69" s="175"/>
      <c r="O69" s="175"/>
      <c r="P69" s="175"/>
      <c r="Q69" s="175"/>
      <c r="R69" s="175"/>
      <c r="S69" s="175"/>
      <c r="T69" s="175"/>
      <c r="U69" s="175"/>
      <c r="V69" s="175"/>
      <c r="W69" s="175"/>
    </row>
    <row r="70" ht="15.75" customHeight="1">
      <c r="A70" s="175"/>
      <c r="B70" s="175"/>
      <c r="C70" s="175"/>
      <c r="D70" s="175"/>
      <c r="E70" s="175"/>
      <c r="F70" s="175"/>
      <c r="G70" s="175"/>
      <c r="H70" s="175"/>
      <c r="I70" s="175"/>
      <c r="J70" s="175"/>
      <c r="K70" s="175"/>
      <c r="L70" s="175"/>
      <c r="M70" s="175"/>
      <c r="N70" s="175"/>
      <c r="O70" s="175"/>
      <c r="P70" s="175"/>
      <c r="Q70" s="175"/>
      <c r="R70" s="175"/>
      <c r="S70" s="175"/>
      <c r="T70" s="175"/>
      <c r="U70" s="175"/>
      <c r="V70" s="175"/>
      <c r="W70" s="175"/>
    </row>
    <row r="71" ht="15.75" customHeight="1">
      <c r="A71" s="175"/>
      <c r="B71" s="175"/>
      <c r="C71" s="175"/>
      <c r="D71" s="175"/>
      <c r="E71" s="175"/>
      <c r="F71" s="175"/>
      <c r="G71" s="175"/>
      <c r="H71" s="175"/>
      <c r="I71" s="175"/>
      <c r="J71" s="175"/>
      <c r="K71" s="175"/>
      <c r="L71" s="175"/>
      <c r="M71" s="175"/>
      <c r="N71" s="175"/>
      <c r="O71" s="175"/>
      <c r="P71" s="175"/>
      <c r="Q71" s="175"/>
      <c r="R71" s="175"/>
      <c r="S71" s="175"/>
      <c r="T71" s="175"/>
      <c r="U71" s="175"/>
      <c r="V71" s="175"/>
      <c r="W71" s="175"/>
    </row>
    <row r="72" ht="15.75" customHeight="1">
      <c r="A72" s="175"/>
      <c r="B72" s="175"/>
      <c r="C72" s="175"/>
      <c r="D72" s="175"/>
      <c r="E72" s="175"/>
      <c r="F72" s="175"/>
      <c r="G72" s="175"/>
      <c r="H72" s="175"/>
      <c r="I72" s="175"/>
      <c r="J72" s="175"/>
      <c r="K72" s="175"/>
      <c r="L72" s="175"/>
      <c r="M72" s="175"/>
      <c r="N72" s="175"/>
      <c r="O72" s="175"/>
      <c r="P72" s="175"/>
      <c r="Q72" s="175"/>
      <c r="R72" s="175"/>
      <c r="S72" s="175"/>
      <c r="T72" s="175"/>
      <c r="U72" s="175"/>
      <c r="V72" s="175"/>
      <c r="W72" s="175"/>
    </row>
    <row r="73" ht="15.75" customHeight="1">
      <c r="A73" s="175"/>
      <c r="B73" s="175"/>
      <c r="C73" s="175"/>
      <c r="D73" s="175"/>
      <c r="E73" s="175"/>
      <c r="F73" s="175"/>
      <c r="G73" s="175"/>
      <c r="H73" s="175"/>
      <c r="I73" s="175"/>
      <c r="J73" s="175"/>
      <c r="K73" s="175"/>
      <c r="L73" s="175"/>
      <c r="M73" s="175"/>
      <c r="N73" s="175"/>
      <c r="O73" s="175"/>
      <c r="P73" s="175"/>
      <c r="Q73" s="175"/>
      <c r="R73" s="175"/>
      <c r="S73" s="175"/>
      <c r="T73" s="175"/>
      <c r="U73" s="175"/>
      <c r="V73" s="175"/>
      <c r="W73" s="175"/>
    </row>
    <row r="74" ht="15.75" customHeight="1">
      <c r="A74" s="175"/>
      <c r="B74" s="175"/>
      <c r="C74" s="175"/>
      <c r="D74" s="175"/>
      <c r="E74" s="175"/>
      <c r="F74" s="175"/>
      <c r="G74" s="175"/>
      <c r="H74" s="175"/>
      <c r="I74" s="175"/>
      <c r="J74" s="175"/>
      <c r="K74" s="175"/>
      <c r="L74" s="175"/>
      <c r="M74" s="175"/>
      <c r="N74" s="175"/>
      <c r="O74" s="175"/>
      <c r="P74" s="175"/>
      <c r="Q74" s="175"/>
      <c r="R74" s="175"/>
      <c r="S74" s="175"/>
      <c r="T74" s="175"/>
      <c r="U74" s="175"/>
      <c r="V74" s="175"/>
      <c r="W74" s="175"/>
    </row>
    <row r="75" ht="15.75" customHeight="1">
      <c r="A75" s="175"/>
      <c r="B75" s="175"/>
      <c r="C75" s="175"/>
      <c r="D75" s="175"/>
      <c r="E75" s="175"/>
      <c r="F75" s="175"/>
      <c r="G75" s="175"/>
      <c r="H75" s="175"/>
      <c r="I75" s="175"/>
      <c r="J75" s="175"/>
      <c r="K75" s="175"/>
      <c r="L75" s="175"/>
      <c r="M75" s="175"/>
      <c r="N75" s="175"/>
      <c r="O75" s="175"/>
      <c r="P75" s="175"/>
      <c r="Q75" s="175"/>
      <c r="R75" s="175"/>
      <c r="S75" s="175"/>
      <c r="T75" s="175"/>
      <c r="U75" s="175"/>
      <c r="V75" s="175"/>
      <c r="W75" s="175"/>
    </row>
    <row r="76" ht="15.75" customHeight="1">
      <c r="A76" s="175"/>
      <c r="B76" s="175"/>
      <c r="C76" s="175"/>
      <c r="D76" s="175"/>
      <c r="E76" s="175"/>
      <c r="F76" s="175"/>
      <c r="G76" s="175"/>
      <c r="H76" s="175"/>
      <c r="I76" s="175"/>
      <c r="J76" s="175"/>
      <c r="K76" s="175"/>
      <c r="L76" s="175"/>
      <c r="M76" s="175"/>
      <c r="N76" s="175"/>
      <c r="O76" s="175"/>
      <c r="P76" s="175"/>
      <c r="Q76" s="175"/>
      <c r="R76" s="175"/>
      <c r="S76" s="175"/>
      <c r="T76" s="175"/>
      <c r="U76" s="175"/>
      <c r="V76" s="175"/>
      <c r="W76" s="175"/>
    </row>
    <row r="77" ht="15.75" customHeight="1">
      <c r="A77" s="175"/>
      <c r="B77" s="175"/>
      <c r="C77" s="175"/>
      <c r="D77" s="175"/>
      <c r="E77" s="175"/>
      <c r="F77" s="175"/>
      <c r="G77" s="175"/>
      <c r="H77" s="175"/>
      <c r="I77" s="175"/>
      <c r="J77" s="175"/>
      <c r="K77" s="175"/>
      <c r="L77" s="175"/>
      <c r="M77" s="175"/>
      <c r="N77" s="175"/>
      <c r="O77" s="175"/>
      <c r="P77" s="175"/>
      <c r="Q77" s="175"/>
      <c r="R77" s="175"/>
      <c r="S77" s="175"/>
      <c r="T77" s="175"/>
      <c r="U77" s="175"/>
      <c r="V77" s="175"/>
      <c r="W77" s="175"/>
    </row>
    <row r="78" ht="15.75" customHeight="1">
      <c r="A78" s="175"/>
      <c r="B78" s="175"/>
      <c r="C78" s="175"/>
      <c r="D78" s="175"/>
      <c r="E78" s="175"/>
      <c r="F78" s="175"/>
      <c r="G78" s="175"/>
      <c r="H78" s="175"/>
      <c r="I78" s="175"/>
      <c r="J78" s="175"/>
      <c r="K78" s="175"/>
      <c r="L78" s="175"/>
      <c r="M78" s="175"/>
      <c r="N78" s="175"/>
      <c r="O78" s="175"/>
      <c r="P78" s="175"/>
      <c r="Q78" s="175"/>
      <c r="R78" s="175"/>
      <c r="S78" s="175"/>
      <c r="T78" s="175"/>
      <c r="U78" s="175"/>
      <c r="V78" s="175"/>
      <c r="W78" s="175"/>
    </row>
    <row r="79" ht="15.75" customHeight="1">
      <c r="A79" s="175"/>
      <c r="B79" s="175"/>
      <c r="C79" s="175"/>
      <c r="D79" s="175"/>
      <c r="E79" s="175"/>
      <c r="F79" s="175"/>
      <c r="G79" s="175"/>
      <c r="H79" s="175"/>
      <c r="I79" s="175"/>
      <c r="J79" s="175"/>
      <c r="K79" s="175"/>
      <c r="L79" s="175"/>
      <c r="M79" s="175"/>
      <c r="N79" s="175"/>
      <c r="O79" s="175"/>
      <c r="P79" s="175"/>
      <c r="Q79" s="175"/>
      <c r="R79" s="175"/>
      <c r="S79" s="175"/>
      <c r="T79" s="175"/>
      <c r="U79" s="175"/>
      <c r="V79" s="175"/>
      <c r="W79" s="175"/>
    </row>
    <row r="80" ht="15.75" customHeight="1">
      <c r="A80" s="175"/>
      <c r="B80" s="175"/>
      <c r="C80" s="175"/>
      <c r="D80" s="175"/>
      <c r="E80" s="175"/>
      <c r="F80" s="175"/>
      <c r="G80" s="175"/>
      <c r="H80" s="175"/>
      <c r="I80" s="175"/>
      <c r="J80" s="175"/>
      <c r="K80" s="175"/>
      <c r="L80" s="175"/>
      <c r="M80" s="175"/>
      <c r="N80" s="175"/>
      <c r="O80" s="175"/>
      <c r="P80" s="175"/>
      <c r="Q80" s="175"/>
      <c r="R80" s="175"/>
      <c r="S80" s="175"/>
      <c r="T80" s="175"/>
      <c r="U80" s="175"/>
      <c r="V80" s="175"/>
      <c r="W80" s="175"/>
    </row>
    <row r="81" ht="15.75" customHeight="1">
      <c r="A81" s="175"/>
      <c r="B81" s="175"/>
      <c r="C81" s="175"/>
      <c r="D81" s="175"/>
      <c r="E81" s="175"/>
      <c r="F81" s="175"/>
      <c r="G81" s="175"/>
      <c r="H81" s="175"/>
      <c r="I81" s="175"/>
      <c r="J81" s="175"/>
      <c r="K81" s="175"/>
      <c r="L81" s="175"/>
      <c r="M81" s="175"/>
      <c r="N81" s="175"/>
      <c r="O81" s="175"/>
      <c r="P81" s="175"/>
      <c r="Q81" s="175"/>
      <c r="R81" s="175"/>
      <c r="S81" s="175"/>
      <c r="T81" s="175"/>
      <c r="U81" s="175"/>
      <c r="V81" s="175"/>
      <c r="W81" s="175"/>
    </row>
    <row r="82" ht="15.75" customHeight="1">
      <c r="A82" s="175"/>
      <c r="B82" s="175"/>
      <c r="C82" s="175"/>
      <c r="D82" s="175"/>
      <c r="E82" s="175"/>
      <c r="F82" s="175"/>
      <c r="G82" s="175"/>
      <c r="H82" s="175"/>
      <c r="I82" s="175"/>
      <c r="J82" s="175"/>
      <c r="K82" s="175"/>
      <c r="L82" s="175"/>
      <c r="M82" s="175"/>
      <c r="N82" s="175"/>
      <c r="O82" s="175"/>
      <c r="P82" s="175"/>
      <c r="Q82" s="175"/>
      <c r="R82" s="175"/>
      <c r="S82" s="175"/>
      <c r="T82" s="175"/>
      <c r="U82" s="175"/>
      <c r="V82" s="175"/>
      <c r="W82" s="175"/>
    </row>
    <row r="83" ht="15.75" customHeight="1">
      <c r="A83" s="175"/>
      <c r="B83" s="175"/>
      <c r="C83" s="175"/>
      <c r="D83" s="175"/>
      <c r="E83" s="175"/>
      <c r="F83" s="175"/>
      <c r="G83" s="175"/>
      <c r="H83" s="175"/>
      <c r="I83" s="175"/>
      <c r="J83" s="175"/>
      <c r="K83" s="175"/>
      <c r="L83" s="175"/>
      <c r="M83" s="175"/>
      <c r="N83" s="175"/>
      <c r="O83" s="175"/>
      <c r="P83" s="175"/>
      <c r="Q83" s="175"/>
      <c r="R83" s="175"/>
      <c r="S83" s="175"/>
      <c r="T83" s="175"/>
      <c r="U83" s="175"/>
      <c r="V83" s="175"/>
      <c r="W83" s="175"/>
    </row>
    <row r="84" ht="15.75" customHeight="1">
      <c r="A84" s="175"/>
      <c r="B84" s="175"/>
      <c r="C84" s="175"/>
      <c r="D84" s="175"/>
      <c r="E84" s="175"/>
      <c r="F84" s="175"/>
      <c r="G84" s="175"/>
      <c r="H84" s="175"/>
      <c r="I84" s="175"/>
      <c r="J84" s="175"/>
      <c r="K84" s="175"/>
      <c r="L84" s="175"/>
      <c r="M84" s="175"/>
      <c r="N84" s="175"/>
      <c r="O84" s="175"/>
      <c r="P84" s="175"/>
      <c r="Q84" s="175"/>
      <c r="R84" s="175"/>
      <c r="S84" s="175"/>
      <c r="T84" s="175"/>
      <c r="U84" s="175"/>
      <c r="V84" s="175"/>
      <c r="W84" s="175"/>
    </row>
    <row r="85" ht="15.75" customHeight="1">
      <c r="A85" s="175"/>
      <c r="B85" s="175"/>
      <c r="C85" s="175"/>
      <c r="D85" s="175"/>
      <c r="E85" s="175"/>
      <c r="F85" s="175"/>
      <c r="G85" s="175"/>
      <c r="H85" s="175"/>
      <c r="I85" s="175"/>
      <c r="J85" s="175"/>
      <c r="K85" s="175"/>
      <c r="L85" s="175"/>
      <c r="M85" s="175"/>
      <c r="N85" s="175"/>
      <c r="O85" s="175"/>
      <c r="P85" s="175"/>
      <c r="Q85" s="175"/>
      <c r="R85" s="175"/>
      <c r="S85" s="175"/>
      <c r="T85" s="175"/>
      <c r="U85" s="175"/>
      <c r="V85" s="175"/>
      <c r="W85" s="175"/>
    </row>
    <row r="86" ht="15.75" customHeight="1">
      <c r="A86" s="175"/>
      <c r="B86" s="175"/>
      <c r="C86" s="175"/>
      <c r="D86" s="175"/>
      <c r="E86" s="175"/>
      <c r="F86" s="175"/>
      <c r="G86" s="175"/>
      <c r="H86" s="175"/>
      <c r="I86" s="175"/>
      <c r="J86" s="175"/>
      <c r="K86" s="175"/>
      <c r="L86" s="175"/>
      <c r="M86" s="175"/>
      <c r="N86" s="175"/>
      <c r="O86" s="175"/>
      <c r="P86" s="175"/>
      <c r="Q86" s="175"/>
      <c r="R86" s="175"/>
      <c r="S86" s="175"/>
      <c r="T86" s="175"/>
      <c r="U86" s="175"/>
      <c r="V86" s="175"/>
      <c r="W86" s="175"/>
    </row>
    <row r="87" ht="15.75" customHeight="1">
      <c r="A87" s="175"/>
      <c r="B87" s="175"/>
      <c r="C87" s="175"/>
      <c r="D87" s="175"/>
      <c r="E87" s="175"/>
      <c r="F87" s="175"/>
      <c r="G87" s="175"/>
      <c r="H87" s="175"/>
      <c r="I87" s="175"/>
      <c r="J87" s="175"/>
      <c r="K87" s="175"/>
      <c r="L87" s="175"/>
      <c r="M87" s="175"/>
      <c r="N87" s="175"/>
      <c r="O87" s="175"/>
      <c r="P87" s="175"/>
      <c r="Q87" s="175"/>
      <c r="R87" s="175"/>
      <c r="S87" s="175"/>
      <c r="T87" s="175"/>
      <c r="U87" s="175"/>
      <c r="V87" s="175"/>
      <c r="W87" s="175"/>
    </row>
    <row r="88" ht="15.75" customHeight="1">
      <c r="A88" s="175"/>
      <c r="B88" s="175"/>
      <c r="C88" s="175"/>
      <c r="D88" s="175"/>
      <c r="E88" s="175"/>
      <c r="F88" s="175"/>
      <c r="G88" s="175"/>
      <c r="H88" s="175"/>
      <c r="I88" s="175"/>
      <c r="J88" s="175"/>
      <c r="K88" s="175"/>
      <c r="L88" s="175"/>
      <c r="M88" s="175"/>
      <c r="N88" s="175"/>
      <c r="O88" s="175"/>
      <c r="P88" s="175"/>
      <c r="Q88" s="175"/>
      <c r="R88" s="175"/>
      <c r="S88" s="175"/>
      <c r="T88" s="175"/>
      <c r="U88" s="175"/>
      <c r="V88" s="175"/>
      <c r="W88" s="175"/>
    </row>
    <row r="89" ht="15.75" customHeight="1">
      <c r="A89" s="175"/>
      <c r="B89" s="175"/>
      <c r="C89" s="175"/>
      <c r="D89" s="175"/>
      <c r="E89" s="175"/>
      <c r="F89" s="175"/>
      <c r="G89" s="175"/>
      <c r="H89" s="175"/>
      <c r="I89" s="175"/>
      <c r="J89" s="175"/>
      <c r="K89" s="175"/>
      <c r="L89" s="175"/>
      <c r="M89" s="175"/>
      <c r="N89" s="175"/>
      <c r="O89" s="175"/>
      <c r="P89" s="175"/>
      <c r="Q89" s="175"/>
      <c r="R89" s="175"/>
      <c r="S89" s="175"/>
      <c r="T89" s="175"/>
      <c r="U89" s="175"/>
      <c r="V89" s="175"/>
      <c r="W89" s="175"/>
    </row>
    <row r="90" ht="15.75" customHeight="1">
      <c r="A90" s="175"/>
      <c r="B90" s="175"/>
      <c r="C90" s="175"/>
      <c r="D90" s="175"/>
      <c r="E90" s="175"/>
      <c r="F90" s="175"/>
      <c r="G90" s="175"/>
      <c r="H90" s="175"/>
      <c r="I90" s="175"/>
      <c r="J90" s="175"/>
      <c r="K90" s="175"/>
      <c r="L90" s="175"/>
      <c r="M90" s="175"/>
      <c r="N90" s="175"/>
      <c r="O90" s="175"/>
      <c r="P90" s="175"/>
      <c r="Q90" s="175"/>
      <c r="R90" s="175"/>
      <c r="S90" s="175"/>
      <c r="T90" s="175"/>
      <c r="U90" s="175"/>
      <c r="V90" s="175"/>
      <c r="W90" s="175"/>
    </row>
    <row r="91" ht="15.75" customHeight="1">
      <c r="A91" s="175"/>
      <c r="B91" s="175"/>
      <c r="C91" s="175"/>
      <c r="D91" s="175"/>
      <c r="E91" s="175"/>
      <c r="F91" s="175"/>
      <c r="G91" s="175"/>
      <c r="H91" s="175"/>
      <c r="I91" s="175"/>
      <c r="J91" s="175"/>
      <c r="K91" s="175"/>
      <c r="L91" s="175"/>
      <c r="M91" s="175"/>
      <c r="N91" s="175"/>
      <c r="O91" s="175"/>
      <c r="P91" s="175"/>
      <c r="Q91" s="175"/>
      <c r="R91" s="175"/>
      <c r="S91" s="175"/>
      <c r="T91" s="175"/>
      <c r="U91" s="175"/>
      <c r="V91" s="175"/>
      <c r="W91" s="175"/>
    </row>
    <row r="92" ht="15.75" customHeight="1">
      <c r="A92" s="175"/>
      <c r="B92" s="175"/>
      <c r="C92" s="175"/>
      <c r="D92" s="175"/>
      <c r="E92" s="175"/>
      <c r="F92" s="175"/>
      <c r="G92" s="175"/>
      <c r="H92" s="175"/>
      <c r="I92" s="175"/>
      <c r="J92" s="175"/>
      <c r="K92" s="175"/>
      <c r="L92" s="175"/>
      <c r="M92" s="175"/>
      <c r="N92" s="175"/>
      <c r="O92" s="175"/>
      <c r="P92" s="175"/>
      <c r="Q92" s="175"/>
      <c r="R92" s="175"/>
      <c r="S92" s="175"/>
      <c r="T92" s="175"/>
      <c r="U92" s="175"/>
      <c r="V92" s="175"/>
      <c r="W92" s="175"/>
    </row>
    <row r="93" ht="15.75" customHeight="1">
      <c r="A93" s="175"/>
      <c r="B93" s="175"/>
      <c r="C93" s="175"/>
      <c r="D93" s="175"/>
      <c r="E93" s="175"/>
      <c r="F93" s="175"/>
      <c r="G93" s="175"/>
      <c r="H93" s="175"/>
      <c r="I93" s="175"/>
      <c r="J93" s="175"/>
      <c r="K93" s="175"/>
      <c r="L93" s="175"/>
      <c r="M93" s="175"/>
      <c r="N93" s="175"/>
      <c r="O93" s="175"/>
      <c r="P93" s="175"/>
      <c r="Q93" s="175"/>
      <c r="R93" s="175"/>
      <c r="S93" s="175"/>
      <c r="T93" s="175"/>
      <c r="U93" s="175"/>
      <c r="V93" s="175"/>
      <c r="W93" s="175"/>
    </row>
    <row r="94" ht="15.75" customHeight="1">
      <c r="A94" s="175"/>
      <c r="B94" s="175"/>
      <c r="C94" s="175"/>
      <c r="D94" s="175"/>
      <c r="E94" s="175"/>
      <c r="F94" s="175"/>
      <c r="G94" s="175"/>
      <c r="H94" s="175"/>
      <c r="I94" s="175"/>
      <c r="J94" s="175"/>
      <c r="K94" s="175"/>
      <c r="L94" s="175"/>
      <c r="M94" s="175"/>
      <c r="N94" s="175"/>
      <c r="O94" s="175"/>
      <c r="P94" s="175"/>
      <c r="Q94" s="175"/>
      <c r="R94" s="175"/>
      <c r="S94" s="175"/>
      <c r="T94" s="175"/>
      <c r="U94" s="175"/>
      <c r="V94" s="175"/>
      <c r="W94" s="175"/>
    </row>
    <row r="95" ht="15.75" customHeight="1">
      <c r="A95" s="175"/>
      <c r="B95" s="175"/>
      <c r="C95" s="175"/>
      <c r="D95" s="175"/>
      <c r="E95" s="175"/>
      <c r="F95" s="175"/>
      <c r="G95" s="175"/>
      <c r="H95" s="175"/>
      <c r="I95" s="175"/>
      <c r="J95" s="175"/>
      <c r="K95" s="175"/>
      <c r="L95" s="175"/>
      <c r="M95" s="175"/>
      <c r="N95" s="175"/>
      <c r="O95" s="175"/>
      <c r="P95" s="175"/>
      <c r="Q95" s="175"/>
      <c r="R95" s="175"/>
      <c r="S95" s="175"/>
      <c r="T95" s="175"/>
      <c r="U95" s="175"/>
      <c r="V95" s="175"/>
      <c r="W95" s="175"/>
    </row>
    <row r="96" ht="15.75" customHeight="1">
      <c r="A96" s="175"/>
      <c r="B96" s="175"/>
      <c r="C96" s="175"/>
      <c r="D96" s="175"/>
      <c r="E96" s="175"/>
      <c r="F96" s="175"/>
      <c r="G96" s="175"/>
      <c r="H96" s="175"/>
      <c r="I96" s="175"/>
      <c r="J96" s="175"/>
      <c r="K96" s="175"/>
      <c r="L96" s="175"/>
      <c r="M96" s="175"/>
      <c r="N96" s="175"/>
      <c r="O96" s="175"/>
      <c r="P96" s="175"/>
      <c r="Q96" s="175"/>
      <c r="R96" s="175"/>
      <c r="S96" s="175"/>
      <c r="T96" s="175"/>
      <c r="U96" s="175"/>
      <c r="V96" s="175"/>
      <c r="W96" s="175"/>
    </row>
    <row r="97" ht="15.75" customHeight="1">
      <c r="A97" s="175"/>
      <c r="B97" s="175"/>
      <c r="C97" s="175"/>
      <c r="D97" s="175"/>
      <c r="E97" s="175"/>
      <c r="F97" s="175"/>
      <c r="G97" s="175"/>
      <c r="H97" s="175"/>
      <c r="I97" s="175"/>
      <c r="J97" s="175"/>
      <c r="K97" s="175"/>
      <c r="L97" s="175"/>
      <c r="M97" s="175"/>
      <c r="N97" s="175"/>
      <c r="O97" s="175"/>
      <c r="P97" s="175"/>
      <c r="Q97" s="175"/>
      <c r="R97" s="175"/>
      <c r="S97" s="175"/>
      <c r="T97" s="175"/>
      <c r="U97" s="175"/>
      <c r="V97" s="175"/>
      <c r="W97" s="175"/>
    </row>
    <row r="98" ht="15.75" customHeight="1">
      <c r="A98" s="175"/>
      <c r="B98" s="175"/>
      <c r="C98" s="175"/>
      <c r="D98" s="175"/>
      <c r="E98" s="175"/>
      <c r="F98" s="175"/>
      <c r="G98" s="175"/>
      <c r="H98" s="175"/>
      <c r="I98" s="175"/>
      <c r="J98" s="175"/>
      <c r="K98" s="175"/>
      <c r="L98" s="175"/>
      <c r="M98" s="175"/>
      <c r="N98" s="175"/>
      <c r="O98" s="175"/>
      <c r="P98" s="175"/>
      <c r="Q98" s="175"/>
      <c r="R98" s="175"/>
      <c r="S98" s="175"/>
      <c r="T98" s="175"/>
      <c r="U98" s="175"/>
      <c r="V98" s="175"/>
      <c r="W98" s="175"/>
    </row>
    <row r="99" ht="15.75" customHeight="1">
      <c r="A99" s="175"/>
      <c r="B99" s="175"/>
      <c r="C99" s="175"/>
      <c r="D99" s="175"/>
      <c r="E99" s="175"/>
      <c r="F99" s="175"/>
      <c r="G99" s="175"/>
      <c r="H99" s="175"/>
      <c r="I99" s="175"/>
      <c r="J99" s="175"/>
      <c r="K99" s="175"/>
      <c r="L99" s="175"/>
      <c r="M99" s="175"/>
      <c r="N99" s="175"/>
      <c r="O99" s="175"/>
      <c r="P99" s="175"/>
      <c r="Q99" s="175"/>
      <c r="R99" s="175"/>
      <c r="S99" s="175"/>
      <c r="T99" s="175"/>
      <c r="U99" s="175"/>
      <c r="V99" s="175"/>
      <c r="W99" s="175"/>
    </row>
    <row r="100" ht="15.75" customHeight="1">
      <c r="A100" s="175"/>
      <c r="B100" s="175"/>
      <c r="C100" s="175"/>
      <c r="D100" s="175"/>
      <c r="E100" s="175"/>
      <c r="F100" s="175"/>
      <c r="G100" s="175"/>
      <c r="H100" s="175"/>
      <c r="I100" s="175"/>
      <c r="J100" s="175"/>
      <c r="K100" s="175"/>
      <c r="L100" s="175"/>
      <c r="M100" s="175"/>
      <c r="N100" s="175"/>
      <c r="O100" s="175"/>
      <c r="P100" s="175"/>
      <c r="Q100" s="175"/>
      <c r="R100" s="175"/>
      <c r="S100" s="175"/>
      <c r="T100" s="175"/>
      <c r="U100" s="175"/>
      <c r="V100" s="175"/>
      <c r="W100" s="175"/>
    </row>
    <row r="101" ht="15.75" customHeight="1">
      <c r="A101" s="175"/>
      <c r="B101" s="175"/>
      <c r="C101" s="175"/>
      <c r="D101" s="175"/>
      <c r="E101" s="175"/>
      <c r="F101" s="175"/>
      <c r="G101" s="175"/>
      <c r="H101" s="175"/>
      <c r="I101" s="175"/>
      <c r="J101" s="175"/>
      <c r="K101" s="175"/>
      <c r="L101" s="175"/>
      <c r="M101" s="175"/>
      <c r="N101" s="175"/>
      <c r="O101" s="175"/>
      <c r="P101" s="175"/>
      <c r="Q101" s="175"/>
      <c r="R101" s="175"/>
      <c r="S101" s="175"/>
      <c r="T101" s="175"/>
      <c r="U101" s="175"/>
      <c r="V101" s="175"/>
      <c r="W101" s="175"/>
    </row>
    <row r="102" ht="15.75" customHeight="1">
      <c r="A102" s="175"/>
      <c r="B102" s="175"/>
      <c r="C102" s="175"/>
      <c r="D102" s="175"/>
      <c r="E102" s="175"/>
      <c r="F102" s="175"/>
      <c r="G102" s="175"/>
      <c r="H102" s="175"/>
      <c r="I102" s="175"/>
      <c r="J102" s="175"/>
      <c r="K102" s="175"/>
      <c r="L102" s="175"/>
      <c r="M102" s="175"/>
      <c r="N102" s="175"/>
      <c r="O102" s="175"/>
      <c r="P102" s="175"/>
      <c r="Q102" s="175"/>
      <c r="R102" s="175"/>
      <c r="S102" s="175"/>
      <c r="T102" s="175"/>
      <c r="U102" s="175"/>
      <c r="V102" s="175"/>
      <c r="W102" s="175"/>
    </row>
    <row r="103" ht="15.75" customHeight="1">
      <c r="A103" s="175"/>
      <c r="B103" s="175"/>
      <c r="C103" s="175"/>
      <c r="D103" s="175"/>
      <c r="E103" s="175"/>
      <c r="F103" s="175"/>
      <c r="G103" s="175"/>
      <c r="H103" s="175"/>
      <c r="I103" s="175"/>
      <c r="J103" s="175"/>
      <c r="K103" s="175"/>
      <c r="L103" s="175"/>
      <c r="M103" s="175"/>
      <c r="N103" s="175"/>
      <c r="O103" s="175"/>
      <c r="P103" s="175"/>
      <c r="Q103" s="175"/>
      <c r="R103" s="175"/>
      <c r="S103" s="175"/>
      <c r="T103" s="175"/>
      <c r="U103" s="175"/>
      <c r="V103" s="175"/>
      <c r="W103" s="175"/>
    </row>
    <row r="104" ht="15.75" customHeight="1">
      <c r="A104" s="175"/>
      <c r="B104" s="175"/>
      <c r="C104" s="175"/>
      <c r="D104" s="175"/>
      <c r="E104" s="175"/>
      <c r="F104" s="175"/>
      <c r="G104" s="175"/>
      <c r="H104" s="175"/>
      <c r="I104" s="175"/>
      <c r="J104" s="175"/>
      <c r="K104" s="175"/>
      <c r="L104" s="175"/>
      <c r="M104" s="175"/>
      <c r="N104" s="175"/>
      <c r="O104" s="175"/>
      <c r="P104" s="175"/>
      <c r="Q104" s="175"/>
      <c r="R104" s="175"/>
      <c r="S104" s="175"/>
      <c r="T104" s="175"/>
      <c r="U104" s="175"/>
      <c r="V104" s="175"/>
      <c r="W104" s="175"/>
    </row>
    <row r="105" ht="15.75" customHeight="1">
      <c r="A105" s="175"/>
      <c r="B105" s="175"/>
      <c r="C105" s="175"/>
      <c r="D105" s="175"/>
      <c r="E105" s="175"/>
      <c r="F105" s="175"/>
      <c r="G105" s="175"/>
      <c r="H105" s="175"/>
      <c r="I105" s="175"/>
      <c r="J105" s="175"/>
      <c r="K105" s="175"/>
      <c r="L105" s="175"/>
      <c r="M105" s="175"/>
      <c r="N105" s="175"/>
      <c r="O105" s="175"/>
      <c r="P105" s="175"/>
      <c r="Q105" s="175"/>
      <c r="R105" s="175"/>
      <c r="S105" s="175"/>
      <c r="T105" s="175"/>
      <c r="U105" s="175"/>
      <c r="V105" s="175"/>
      <c r="W105" s="175"/>
    </row>
    <row r="106" ht="15.75" customHeight="1">
      <c r="A106" s="175"/>
      <c r="B106" s="175"/>
      <c r="C106" s="175"/>
      <c r="D106" s="175"/>
      <c r="E106" s="175"/>
      <c r="F106" s="175"/>
      <c r="G106" s="175"/>
      <c r="H106" s="175"/>
      <c r="I106" s="175"/>
      <c r="J106" s="175"/>
      <c r="K106" s="175"/>
      <c r="L106" s="175"/>
      <c r="M106" s="175"/>
      <c r="N106" s="175"/>
      <c r="O106" s="175"/>
      <c r="P106" s="175"/>
      <c r="Q106" s="175"/>
      <c r="R106" s="175"/>
      <c r="S106" s="175"/>
      <c r="T106" s="175"/>
      <c r="U106" s="175"/>
      <c r="V106" s="175"/>
      <c r="W106" s="175"/>
    </row>
    <row r="107" ht="15.75" customHeight="1">
      <c r="A107" s="175"/>
      <c r="B107" s="175"/>
      <c r="C107" s="175"/>
      <c r="D107" s="175"/>
      <c r="E107" s="175"/>
      <c r="F107" s="175"/>
      <c r="G107" s="175"/>
      <c r="H107" s="175"/>
      <c r="I107" s="175"/>
      <c r="J107" s="175"/>
      <c r="K107" s="175"/>
      <c r="L107" s="175"/>
      <c r="M107" s="175"/>
      <c r="N107" s="175"/>
      <c r="O107" s="175"/>
      <c r="P107" s="175"/>
      <c r="Q107" s="175"/>
      <c r="R107" s="175"/>
      <c r="S107" s="175"/>
      <c r="T107" s="175"/>
      <c r="U107" s="175"/>
      <c r="V107" s="175"/>
      <c r="W107" s="175"/>
    </row>
    <row r="108" ht="15.75" customHeight="1">
      <c r="A108" s="175"/>
      <c r="B108" s="175"/>
      <c r="C108" s="175"/>
      <c r="D108" s="175"/>
      <c r="E108" s="175"/>
      <c r="F108" s="175"/>
      <c r="G108" s="175"/>
      <c r="H108" s="175"/>
      <c r="I108" s="175"/>
      <c r="J108" s="175"/>
      <c r="K108" s="175"/>
      <c r="L108" s="175"/>
      <c r="M108" s="175"/>
      <c r="N108" s="175"/>
      <c r="O108" s="175"/>
      <c r="P108" s="175"/>
      <c r="Q108" s="175"/>
      <c r="R108" s="175"/>
      <c r="S108" s="175"/>
      <c r="T108" s="175"/>
      <c r="U108" s="175"/>
      <c r="V108" s="175"/>
      <c r="W108" s="175"/>
    </row>
    <row r="109" ht="15.75" customHeight="1">
      <c r="A109" s="175"/>
      <c r="B109" s="175"/>
      <c r="C109" s="175"/>
      <c r="D109" s="175"/>
      <c r="E109" s="175"/>
      <c r="F109" s="175"/>
      <c r="G109" s="175"/>
      <c r="H109" s="175"/>
      <c r="I109" s="175"/>
      <c r="J109" s="175"/>
      <c r="K109" s="175"/>
      <c r="L109" s="175"/>
      <c r="M109" s="175"/>
      <c r="N109" s="175"/>
      <c r="O109" s="175"/>
      <c r="P109" s="175"/>
      <c r="Q109" s="175"/>
      <c r="R109" s="175"/>
      <c r="S109" s="175"/>
      <c r="T109" s="175"/>
      <c r="U109" s="175"/>
      <c r="V109" s="175"/>
      <c r="W109" s="175"/>
    </row>
    <row r="110" ht="15.75" customHeight="1">
      <c r="A110" s="175"/>
      <c r="B110" s="175"/>
      <c r="C110" s="175"/>
      <c r="D110" s="175"/>
      <c r="E110" s="175"/>
      <c r="F110" s="175"/>
      <c r="G110" s="175"/>
      <c r="H110" s="175"/>
      <c r="I110" s="175"/>
      <c r="J110" s="175"/>
      <c r="K110" s="175"/>
      <c r="L110" s="175"/>
      <c r="M110" s="175"/>
      <c r="N110" s="175"/>
      <c r="O110" s="175"/>
      <c r="P110" s="175"/>
      <c r="Q110" s="175"/>
      <c r="R110" s="175"/>
      <c r="S110" s="175"/>
      <c r="T110" s="175"/>
      <c r="U110" s="175"/>
      <c r="V110" s="175"/>
      <c r="W110" s="175"/>
    </row>
    <row r="111" ht="15.75" customHeight="1">
      <c r="A111" s="175"/>
      <c r="B111" s="175"/>
      <c r="C111" s="175"/>
      <c r="D111" s="175"/>
      <c r="E111" s="175"/>
      <c r="F111" s="175"/>
      <c r="G111" s="175"/>
      <c r="H111" s="175"/>
      <c r="I111" s="175"/>
      <c r="J111" s="175"/>
      <c r="K111" s="175"/>
      <c r="L111" s="175"/>
      <c r="M111" s="175"/>
      <c r="N111" s="175"/>
      <c r="O111" s="175"/>
      <c r="P111" s="175"/>
      <c r="Q111" s="175"/>
      <c r="R111" s="175"/>
      <c r="S111" s="175"/>
      <c r="T111" s="175"/>
      <c r="U111" s="175"/>
      <c r="V111" s="175"/>
      <c r="W111" s="175"/>
    </row>
    <row r="112" ht="15.75" customHeight="1">
      <c r="A112" s="175"/>
      <c r="B112" s="175"/>
      <c r="C112" s="175"/>
      <c r="D112" s="175"/>
      <c r="E112" s="175"/>
      <c r="F112" s="175"/>
      <c r="G112" s="175"/>
      <c r="H112" s="175"/>
      <c r="I112" s="175"/>
      <c r="J112" s="175"/>
      <c r="K112" s="175"/>
      <c r="L112" s="175"/>
      <c r="M112" s="175"/>
      <c r="N112" s="175"/>
      <c r="O112" s="175"/>
      <c r="P112" s="175"/>
      <c r="Q112" s="175"/>
      <c r="R112" s="175"/>
      <c r="S112" s="175"/>
      <c r="T112" s="175"/>
      <c r="U112" s="175"/>
      <c r="V112" s="175"/>
      <c r="W112" s="175"/>
    </row>
    <row r="113" ht="15.75" customHeight="1">
      <c r="A113" s="175"/>
      <c r="B113" s="175"/>
      <c r="C113" s="175"/>
      <c r="D113" s="175"/>
      <c r="E113" s="175"/>
      <c r="F113" s="175"/>
      <c r="G113" s="175"/>
      <c r="H113" s="175"/>
      <c r="I113" s="175"/>
      <c r="J113" s="175"/>
      <c r="K113" s="175"/>
      <c r="L113" s="175"/>
      <c r="M113" s="175"/>
      <c r="N113" s="175"/>
      <c r="O113" s="175"/>
      <c r="P113" s="175"/>
      <c r="Q113" s="175"/>
      <c r="R113" s="175"/>
      <c r="S113" s="175"/>
      <c r="T113" s="175"/>
      <c r="U113" s="175"/>
      <c r="V113" s="175"/>
      <c r="W113" s="175"/>
    </row>
    <row r="114" ht="15.75" customHeight="1">
      <c r="A114" s="175"/>
      <c r="B114" s="175"/>
      <c r="C114" s="175"/>
      <c r="D114" s="175"/>
      <c r="E114" s="175"/>
      <c r="F114" s="175"/>
      <c r="G114" s="175"/>
      <c r="H114" s="175"/>
      <c r="I114" s="175"/>
      <c r="J114" s="175"/>
      <c r="K114" s="175"/>
      <c r="L114" s="175"/>
      <c r="M114" s="175"/>
      <c r="N114" s="175"/>
      <c r="O114" s="175"/>
      <c r="P114" s="175"/>
      <c r="Q114" s="175"/>
      <c r="R114" s="175"/>
      <c r="S114" s="175"/>
      <c r="T114" s="175"/>
      <c r="U114" s="175"/>
      <c r="V114" s="175"/>
      <c r="W114" s="175"/>
    </row>
    <row r="115" ht="15.75" customHeight="1">
      <c r="A115" s="175"/>
      <c r="B115" s="175"/>
      <c r="C115" s="175"/>
      <c r="D115" s="175"/>
      <c r="E115" s="175"/>
      <c r="F115" s="175"/>
      <c r="G115" s="175"/>
      <c r="H115" s="175"/>
      <c r="I115" s="175"/>
      <c r="J115" s="175"/>
      <c r="K115" s="175"/>
      <c r="L115" s="175"/>
      <c r="M115" s="175"/>
      <c r="N115" s="175"/>
      <c r="O115" s="175"/>
      <c r="P115" s="175"/>
      <c r="Q115" s="175"/>
      <c r="R115" s="175"/>
      <c r="S115" s="175"/>
      <c r="T115" s="175"/>
      <c r="U115" s="175"/>
      <c r="V115" s="175"/>
      <c r="W115" s="175"/>
    </row>
    <row r="116" ht="15.75" customHeight="1">
      <c r="A116" s="175"/>
      <c r="B116" s="175"/>
      <c r="C116" s="175"/>
      <c r="D116" s="175"/>
      <c r="E116" s="175"/>
      <c r="F116" s="175"/>
      <c r="G116" s="175"/>
      <c r="H116" s="175"/>
      <c r="I116" s="175"/>
      <c r="J116" s="175"/>
      <c r="K116" s="175"/>
      <c r="L116" s="175"/>
      <c r="M116" s="175"/>
      <c r="N116" s="175"/>
      <c r="O116" s="175"/>
      <c r="P116" s="175"/>
      <c r="Q116" s="175"/>
      <c r="R116" s="175"/>
      <c r="S116" s="175"/>
      <c r="T116" s="175"/>
      <c r="U116" s="175"/>
      <c r="V116" s="175"/>
      <c r="W116" s="175"/>
    </row>
    <row r="117" ht="15.75" customHeight="1">
      <c r="A117" s="175"/>
      <c r="B117" s="175"/>
      <c r="C117" s="175"/>
      <c r="D117" s="175"/>
      <c r="E117" s="175"/>
      <c r="F117" s="175"/>
      <c r="G117" s="175"/>
      <c r="H117" s="175"/>
      <c r="I117" s="175"/>
      <c r="J117" s="175"/>
      <c r="K117" s="175"/>
      <c r="L117" s="175"/>
      <c r="M117" s="175"/>
      <c r="N117" s="175"/>
      <c r="O117" s="175"/>
      <c r="P117" s="175"/>
      <c r="Q117" s="175"/>
      <c r="R117" s="175"/>
      <c r="S117" s="175"/>
      <c r="T117" s="175"/>
      <c r="U117" s="175"/>
      <c r="V117" s="175"/>
      <c r="W117" s="175"/>
    </row>
    <row r="118" ht="15.75" customHeight="1">
      <c r="A118" s="175"/>
      <c r="B118" s="175"/>
      <c r="C118" s="175"/>
      <c r="D118" s="175"/>
      <c r="E118" s="175"/>
      <c r="F118" s="175"/>
      <c r="G118" s="175"/>
      <c r="H118" s="175"/>
      <c r="I118" s="175"/>
      <c r="J118" s="175"/>
      <c r="K118" s="175"/>
      <c r="L118" s="175"/>
      <c r="M118" s="175"/>
      <c r="N118" s="175"/>
      <c r="O118" s="175"/>
      <c r="P118" s="175"/>
      <c r="Q118" s="175"/>
      <c r="R118" s="175"/>
      <c r="S118" s="175"/>
      <c r="T118" s="175"/>
      <c r="U118" s="175"/>
      <c r="V118" s="175"/>
      <c r="W118" s="175"/>
    </row>
    <row r="119" ht="15.75" customHeight="1">
      <c r="A119" s="175"/>
      <c r="B119" s="175"/>
      <c r="C119" s="175"/>
      <c r="D119" s="175"/>
      <c r="E119" s="175"/>
      <c r="F119" s="175"/>
      <c r="G119" s="175"/>
      <c r="H119" s="175"/>
      <c r="I119" s="175"/>
      <c r="J119" s="175"/>
      <c r="K119" s="175"/>
      <c r="L119" s="175"/>
      <c r="M119" s="175"/>
      <c r="N119" s="175"/>
      <c r="O119" s="175"/>
      <c r="P119" s="175"/>
      <c r="Q119" s="175"/>
      <c r="R119" s="175"/>
      <c r="S119" s="175"/>
      <c r="T119" s="175"/>
      <c r="U119" s="175"/>
      <c r="V119" s="175"/>
      <c r="W119" s="175"/>
    </row>
    <row r="120" ht="15.75" customHeight="1">
      <c r="A120" s="175"/>
      <c r="B120" s="175"/>
      <c r="C120" s="175"/>
      <c r="D120" s="175"/>
      <c r="E120" s="175"/>
      <c r="F120" s="175"/>
      <c r="G120" s="175"/>
      <c r="H120" s="175"/>
      <c r="I120" s="175"/>
      <c r="J120" s="175"/>
      <c r="K120" s="175"/>
      <c r="L120" s="175"/>
      <c r="M120" s="175"/>
      <c r="N120" s="175"/>
      <c r="O120" s="175"/>
      <c r="P120" s="175"/>
      <c r="Q120" s="175"/>
      <c r="R120" s="175"/>
      <c r="S120" s="175"/>
      <c r="T120" s="175"/>
      <c r="U120" s="175"/>
      <c r="V120" s="175"/>
      <c r="W120" s="175"/>
    </row>
    <row r="121" ht="15.75" customHeight="1">
      <c r="A121" s="175"/>
      <c r="B121" s="175"/>
      <c r="C121" s="175"/>
      <c r="D121" s="175"/>
      <c r="E121" s="175"/>
      <c r="F121" s="175"/>
      <c r="G121" s="175"/>
      <c r="H121" s="175"/>
      <c r="I121" s="175"/>
      <c r="J121" s="175"/>
      <c r="K121" s="175"/>
      <c r="L121" s="175"/>
      <c r="M121" s="175"/>
      <c r="N121" s="175"/>
      <c r="O121" s="175"/>
      <c r="P121" s="175"/>
      <c r="Q121" s="175"/>
      <c r="R121" s="175"/>
      <c r="S121" s="175"/>
      <c r="T121" s="175"/>
      <c r="U121" s="175"/>
      <c r="V121" s="175"/>
      <c r="W121" s="175"/>
    </row>
    <row r="122" ht="15.75" customHeight="1">
      <c r="A122" s="175"/>
      <c r="B122" s="175"/>
      <c r="C122" s="175"/>
      <c r="D122" s="175"/>
      <c r="E122" s="175"/>
      <c r="F122" s="175"/>
      <c r="G122" s="175"/>
      <c r="H122" s="175"/>
      <c r="I122" s="175"/>
      <c r="J122" s="175"/>
      <c r="K122" s="175"/>
      <c r="L122" s="175"/>
      <c r="M122" s="175"/>
      <c r="N122" s="175"/>
      <c r="O122" s="175"/>
      <c r="P122" s="175"/>
      <c r="Q122" s="175"/>
      <c r="R122" s="175"/>
      <c r="S122" s="175"/>
      <c r="T122" s="175"/>
      <c r="U122" s="175"/>
      <c r="V122" s="175"/>
      <c r="W122" s="175"/>
    </row>
    <row r="123" ht="15.75" customHeight="1">
      <c r="A123" s="175"/>
      <c r="B123" s="175"/>
      <c r="C123" s="175"/>
      <c r="D123" s="175"/>
      <c r="E123" s="175"/>
      <c r="F123" s="175"/>
      <c r="G123" s="175"/>
      <c r="H123" s="175"/>
      <c r="I123" s="175"/>
      <c r="J123" s="175"/>
      <c r="K123" s="175"/>
      <c r="L123" s="175"/>
      <c r="M123" s="175"/>
      <c r="N123" s="175"/>
      <c r="O123" s="175"/>
      <c r="P123" s="175"/>
      <c r="Q123" s="175"/>
      <c r="R123" s="175"/>
      <c r="S123" s="175"/>
      <c r="T123" s="175"/>
      <c r="U123" s="175"/>
      <c r="V123" s="175"/>
      <c r="W123" s="175"/>
    </row>
    <row r="124" ht="15.75" customHeight="1">
      <c r="A124" s="175"/>
      <c r="B124" s="175"/>
      <c r="C124" s="175"/>
      <c r="D124" s="175"/>
      <c r="E124" s="175"/>
      <c r="F124" s="175"/>
      <c r="G124" s="175"/>
      <c r="H124" s="175"/>
      <c r="I124" s="175"/>
      <c r="J124" s="175"/>
      <c r="K124" s="175"/>
      <c r="L124" s="175"/>
      <c r="M124" s="175"/>
      <c r="N124" s="175"/>
      <c r="O124" s="175"/>
      <c r="P124" s="175"/>
      <c r="Q124" s="175"/>
      <c r="R124" s="175"/>
      <c r="S124" s="175"/>
      <c r="T124" s="175"/>
      <c r="U124" s="175"/>
      <c r="V124" s="175"/>
      <c r="W124" s="175"/>
    </row>
    <row r="125" ht="15.75" customHeight="1">
      <c r="A125" s="175"/>
      <c r="B125" s="175"/>
      <c r="C125" s="175"/>
      <c r="D125" s="175"/>
      <c r="E125" s="175"/>
      <c r="F125" s="175"/>
      <c r="G125" s="175"/>
      <c r="H125" s="175"/>
      <c r="I125" s="175"/>
      <c r="J125" s="175"/>
      <c r="K125" s="175"/>
      <c r="L125" s="175"/>
      <c r="M125" s="175"/>
      <c r="N125" s="175"/>
      <c r="O125" s="175"/>
      <c r="P125" s="175"/>
      <c r="Q125" s="175"/>
      <c r="R125" s="175"/>
      <c r="S125" s="175"/>
      <c r="T125" s="175"/>
      <c r="U125" s="175"/>
      <c r="V125" s="175"/>
      <c r="W125" s="175"/>
    </row>
    <row r="126" ht="15.75" customHeight="1">
      <c r="A126" s="175"/>
      <c r="B126" s="175"/>
      <c r="C126" s="175"/>
      <c r="D126" s="175"/>
      <c r="E126" s="175"/>
      <c r="F126" s="175"/>
      <c r="G126" s="175"/>
      <c r="H126" s="175"/>
      <c r="I126" s="175"/>
      <c r="J126" s="175"/>
      <c r="K126" s="175"/>
      <c r="L126" s="175"/>
      <c r="M126" s="175"/>
      <c r="N126" s="175"/>
      <c r="O126" s="175"/>
      <c r="P126" s="175"/>
      <c r="Q126" s="175"/>
      <c r="R126" s="175"/>
      <c r="S126" s="175"/>
      <c r="T126" s="175"/>
      <c r="U126" s="175"/>
      <c r="V126" s="175"/>
      <c r="W126" s="175"/>
    </row>
    <row r="127" ht="15.75" customHeight="1">
      <c r="A127" s="175"/>
      <c r="B127" s="175"/>
      <c r="C127" s="175"/>
      <c r="D127" s="175"/>
      <c r="E127" s="175"/>
      <c r="F127" s="175"/>
      <c r="G127" s="175"/>
      <c r="H127" s="175"/>
      <c r="I127" s="175"/>
      <c r="J127" s="175"/>
      <c r="K127" s="175"/>
      <c r="L127" s="175"/>
      <c r="M127" s="175"/>
      <c r="N127" s="175"/>
      <c r="O127" s="175"/>
      <c r="P127" s="175"/>
      <c r="Q127" s="175"/>
      <c r="R127" s="175"/>
      <c r="S127" s="175"/>
      <c r="T127" s="175"/>
      <c r="U127" s="175"/>
      <c r="V127" s="175"/>
      <c r="W127" s="175"/>
    </row>
    <row r="128" ht="15.75" customHeight="1">
      <c r="A128" s="175"/>
      <c r="B128" s="175"/>
      <c r="C128" s="175"/>
      <c r="D128" s="175"/>
      <c r="E128" s="175"/>
      <c r="F128" s="175"/>
      <c r="G128" s="175"/>
      <c r="H128" s="175"/>
      <c r="I128" s="175"/>
      <c r="J128" s="175"/>
      <c r="K128" s="175"/>
      <c r="L128" s="175"/>
      <c r="M128" s="175"/>
      <c r="N128" s="175"/>
      <c r="O128" s="175"/>
      <c r="P128" s="175"/>
      <c r="Q128" s="175"/>
      <c r="R128" s="175"/>
      <c r="S128" s="175"/>
      <c r="T128" s="175"/>
      <c r="U128" s="175"/>
      <c r="V128" s="175"/>
      <c r="W128" s="175"/>
    </row>
    <row r="129" ht="15.75" customHeight="1">
      <c r="A129" s="175"/>
      <c r="B129" s="175"/>
      <c r="C129" s="175"/>
      <c r="D129" s="175"/>
      <c r="E129" s="175"/>
      <c r="F129" s="175"/>
      <c r="G129" s="175"/>
      <c r="H129" s="175"/>
      <c r="I129" s="175"/>
      <c r="J129" s="175"/>
      <c r="K129" s="175"/>
      <c r="L129" s="175"/>
      <c r="M129" s="175"/>
      <c r="N129" s="175"/>
      <c r="O129" s="175"/>
      <c r="P129" s="175"/>
      <c r="Q129" s="175"/>
      <c r="R129" s="175"/>
      <c r="S129" s="175"/>
      <c r="T129" s="175"/>
      <c r="U129" s="175"/>
      <c r="V129" s="175"/>
      <c r="W129" s="175"/>
    </row>
    <row r="130" ht="15.75" customHeight="1">
      <c r="A130" s="175"/>
      <c r="B130" s="175"/>
      <c r="C130" s="175"/>
      <c r="D130" s="175"/>
      <c r="E130" s="175"/>
      <c r="F130" s="175"/>
      <c r="G130" s="175"/>
      <c r="H130" s="175"/>
      <c r="I130" s="175"/>
      <c r="J130" s="175"/>
      <c r="K130" s="175"/>
      <c r="L130" s="175"/>
      <c r="M130" s="175"/>
      <c r="N130" s="175"/>
      <c r="O130" s="175"/>
      <c r="P130" s="175"/>
      <c r="Q130" s="175"/>
      <c r="R130" s="175"/>
      <c r="S130" s="175"/>
      <c r="T130" s="175"/>
      <c r="U130" s="175"/>
      <c r="V130" s="175"/>
      <c r="W130" s="175"/>
    </row>
    <row r="131" ht="15.75" customHeight="1">
      <c r="A131" s="175"/>
      <c r="B131" s="175"/>
      <c r="C131" s="175"/>
      <c r="D131" s="175"/>
      <c r="E131" s="175"/>
      <c r="F131" s="175"/>
      <c r="G131" s="175"/>
      <c r="H131" s="175"/>
      <c r="I131" s="175"/>
      <c r="J131" s="175"/>
      <c r="K131" s="175"/>
      <c r="L131" s="175"/>
      <c r="M131" s="175"/>
      <c r="N131" s="175"/>
      <c r="O131" s="175"/>
      <c r="P131" s="175"/>
      <c r="Q131" s="175"/>
      <c r="R131" s="175"/>
      <c r="S131" s="175"/>
      <c r="T131" s="175"/>
      <c r="U131" s="175"/>
      <c r="V131" s="175"/>
      <c r="W131" s="175"/>
    </row>
    <row r="132" ht="15.75" customHeight="1">
      <c r="A132" s="175"/>
      <c r="B132" s="175"/>
      <c r="C132" s="175"/>
      <c r="D132" s="175"/>
      <c r="E132" s="175"/>
      <c r="F132" s="175"/>
      <c r="G132" s="175"/>
      <c r="H132" s="175"/>
      <c r="I132" s="175"/>
      <c r="J132" s="175"/>
      <c r="K132" s="175"/>
      <c r="L132" s="175"/>
      <c r="M132" s="175"/>
      <c r="N132" s="175"/>
      <c r="O132" s="175"/>
      <c r="P132" s="175"/>
      <c r="Q132" s="175"/>
      <c r="R132" s="175"/>
      <c r="S132" s="175"/>
      <c r="T132" s="175"/>
      <c r="U132" s="175"/>
      <c r="V132" s="175"/>
      <c r="W132" s="175"/>
    </row>
    <row r="133" ht="15.75" customHeight="1">
      <c r="A133" s="175"/>
      <c r="B133" s="175"/>
      <c r="C133" s="175"/>
      <c r="D133" s="175"/>
      <c r="E133" s="175"/>
      <c r="F133" s="175"/>
      <c r="G133" s="175"/>
      <c r="H133" s="175"/>
      <c r="I133" s="175"/>
      <c r="J133" s="175"/>
      <c r="K133" s="175"/>
      <c r="L133" s="175"/>
      <c r="M133" s="175"/>
      <c r="N133" s="175"/>
      <c r="O133" s="175"/>
      <c r="P133" s="175"/>
      <c r="Q133" s="175"/>
      <c r="R133" s="175"/>
      <c r="S133" s="175"/>
      <c r="T133" s="175"/>
      <c r="U133" s="175"/>
      <c r="V133" s="175"/>
      <c r="W133" s="175"/>
    </row>
    <row r="134" ht="15.75" customHeight="1">
      <c r="A134" s="175"/>
      <c r="B134" s="175"/>
      <c r="C134" s="175"/>
      <c r="D134" s="175"/>
      <c r="E134" s="175"/>
      <c r="F134" s="175"/>
      <c r="G134" s="175"/>
      <c r="H134" s="175"/>
      <c r="I134" s="175"/>
      <c r="J134" s="175"/>
      <c r="K134" s="175"/>
      <c r="L134" s="175"/>
      <c r="M134" s="175"/>
      <c r="N134" s="175"/>
      <c r="O134" s="175"/>
      <c r="P134" s="175"/>
      <c r="Q134" s="175"/>
      <c r="R134" s="175"/>
      <c r="S134" s="175"/>
      <c r="T134" s="175"/>
      <c r="U134" s="175"/>
      <c r="V134" s="175"/>
      <c r="W134" s="175"/>
    </row>
    <row r="135" ht="15.75" customHeight="1">
      <c r="A135" s="175"/>
      <c r="B135" s="175"/>
      <c r="C135" s="175"/>
      <c r="D135" s="175"/>
      <c r="E135" s="175"/>
      <c r="F135" s="175"/>
      <c r="G135" s="175"/>
      <c r="H135" s="175"/>
      <c r="I135" s="175"/>
      <c r="J135" s="175"/>
      <c r="K135" s="175"/>
      <c r="L135" s="175"/>
      <c r="M135" s="175"/>
      <c r="N135" s="175"/>
      <c r="O135" s="175"/>
      <c r="P135" s="175"/>
      <c r="Q135" s="175"/>
      <c r="R135" s="175"/>
      <c r="S135" s="175"/>
      <c r="T135" s="175"/>
      <c r="U135" s="175"/>
      <c r="V135" s="175"/>
      <c r="W135" s="175"/>
    </row>
    <row r="136" ht="15.75" customHeight="1">
      <c r="A136" s="175"/>
      <c r="B136" s="175"/>
      <c r="C136" s="175"/>
      <c r="D136" s="175"/>
      <c r="E136" s="175"/>
      <c r="F136" s="175"/>
      <c r="G136" s="175"/>
      <c r="H136" s="175"/>
      <c r="I136" s="175"/>
      <c r="J136" s="175"/>
      <c r="K136" s="175"/>
      <c r="L136" s="175"/>
      <c r="M136" s="175"/>
      <c r="N136" s="175"/>
      <c r="O136" s="175"/>
      <c r="P136" s="175"/>
      <c r="Q136" s="175"/>
      <c r="R136" s="175"/>
      <c r="S136" s="175"/>
      <c r="T136" s="175"/>
      <c r="U136" s="175"/>
      <c r="V136" s="175"/>
      <c r="W136" s="175"/>
    </row>
    <row r="137" ht="15.7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row>
    <row r="138" ht="15.75" customHeight="1">
      <c r="A138" s="175"/>
      <c r="B138" s="175"/>
      <c r="C138" s="175"/>
      <c r="D138" s="175"/>
      <c r="E138" s="175"/>
      <c r="F138" s="175"/>
      <c r="G138" s="175"/>
      <c r="H138" s="175"/>
      <c r="I138" s="175"/>
      <c r="J138" s="175"/>
      <c r="K138" s="175"/>
      <c r="L138" s="175"/>
      <c r="M138" s="175"/>
      <c r="N138" s="175"/>
      <c r="O138" s="175"/>
      <c r="P138" s="175"/>
      <c r="Q138" s="175"/>
      <c r="R138" s="175"/>
      <c r="S138" s="175"/>
      <c r="T138" s="175"/>
      <c r="U138" s="175"/>
      <c r="V138" s="175"/>
      <c r="W138" s="175"/>
    </row>
    <row r="139" ht="15.75" customHeight="1">
      <c r="A139" s="175"/>
      <c r="B139" s="175"/>
      <c r="C139" s="175"/>
      <c r="D139" s="175"/>
      <c r="E139" s="175"/>
      <c r="F139" s="175"/>
      <c r="G139" s="175"/>
      <c r="H139" s="175"/>
      <c r="I139" s="175"/>
      <c r="J139" s="175"/>
      <c r="K139" s="175"/>
      <c r="L139" s="175"/>
      <c r="M139" s="175"/>
      <c r="N139" s="175"/>
      <c r="O139" s="175"/>
      <c r="P139" s="175"/>
      <c r="Q139" s="175"/>
      <c r="R139" s="175"/>
      <c r="S139" s="175"/>
      <c r="T139" s="175"/>
      <c r="U139" s="175"/>
      <c r="V139" s="175"/>
      <c r="W139" s="175"/>
    </row>
    <row r="140" ht="15.75" customHeight="1">
      <c r="A140" s="175"/>
      <c r="B140" s="175"/>
      <c r="C140" s="175"/>
      <c r="D140" s="175"/>
      <c r="E140" s="175"/>
      <c r="F140" s="175"/>
      <c r="G140" s="175"/>
      <c r="H140" s="175"/>
      <c r="I140" s="175"/>
      <c r="J140" s="175"/>
      <c r="K140" s="175"/>
      <c r="L140" s="175"/>
      <c r="M140" s="175"/>
      <c r="N140" s="175"/>
      <c r="O140" s="175"/>
      <c r="P140" s="175"/>
      <c r="Q140" s="175"/>
      <c r="R140" s="175"/>
      <c r="S140" s="175"/>
      <c r="T140" s="175"/>
      <c r="U140" s="175"/>
      <c r="V140" s="175"/>
      <c r="W140" s="175"/>
    </row>
    <row r="141" ht="15.75" customHeight="1">
      <c r="A141" s="175"/>
      <c r="B141" s="175"/>
      <c r="C141" s="175"/>
      <c r="D141" s="175"/>
      <c r="E141" s="175"/>
      <c r="F141" s="175"/>
      <c r="G141" s="175"/>
      <c r="H141" s="175"/>
      <c r="I141" s="175"/>
      <c r="J141" s="175"/>
      <c r="K141" s="175"/>
      <c r="L141" s="175"/>
      <c r="M141" s="175"/>
      <c r="N141" s="175"/>
      <c r="O141" s="175"/>
      <c r="P141" s="175"/>
      <c r="Q141" s="175"/>
      <c r="R141" s="175"/>
      <c r="S141" s="175"/>
      <c r="T141" s="175"/>
      <c r="U141" s="175"/>
      <c r="V141" s="175"/>
      <c r="W141" s="175"/>
    </row>
    <row r="142" ht="15.75" customHeight="1">
      <c r="A142" s="175"/>
      <c r="B142" s="175"/>
      <c r="C142" s="175"/>
      <c r="D142" s="175"/>
      <c r="E142" s="175"/>
      <c r="F142" s="175"/>
      <c r="G142" s="175"/>
      <c r="H142" s="175"/>
      <c r="I142" s="175"/>
      <c r="J142" s="175"/>
      <c r="K142" s="175"/>
      <c r="L142" s="175"/>
      <c r="M142" s="175"/>
      <c r="N142" s="175"/>
      <c r="O142" s="175"/>
      <c r="P142" s="175"/>
      <c r="Q142" s="175"/>
      <c r="R142" s="175"/>
      <c r="S142" s="175"/>
      <c r="T142" s="175"/>
      <c r="U142" s="175"/>
      <c r="V142" s="175"/>
      <c r="W142" s="175"/>
    </row>
    <row r="143" ht="15.75" customHeight="1">
      <c r="A143" s="175"/>
      <c r="B143" s="175"/>
      <c r="C143" s="175"/>
      <c r="D143" s="175"/>
      <c r="E143" s="175"/>
      <c r="F143" s="175"/>
      <c r="G143" s="175"/>
      <c r="H143" s="175"/>
      <c r="I143" s="175"/>
      <c r="J143" s="175"/>
      <c r="K143" s="175"/>
      <c r="L143" s="175"/>
      <c r="M143" s="175"/>
      <c r="N143" s="175"/>
      <c r="O143" s="175"/>
      <c r="P143" s="175"/>
      <c r="Q143" s="175"/>
      <c r="R143" s="175"/>
      <c r="S143" s="175"/>
      <c r="T143" s="175"/>
      <c r="U143" s="175"/>
      <c r="V143" s="175"/>
      <c r="W143" s="175"/>
    </row>
    <row r="144" ht="15.75" customHeight="1">
      <c r="A144" s="175"/>
      <c r="B144" s="175"/>
      <c r="C144" s="175"/>
      <c r="D144" s="175"/>
      <c r="E144" s="175"/>
      <c r="F144" s="175"/>
      <c r="G144" s="175"/>
      <c r="H144" s="175"/>
      <c r="I144" s="175"/>
      <c r="J144" s="175"/>
      <c r="K144" s="175"/>
      <c r="L144" s="175"/>
      <c r="M144" s="175"/>
      <c r="N144" s="175"/>
      <c r="O144" s="175"/>
      <c r="P144" s="175"/>
      <c r="Q144" s="175"/>
      <c r="R144" s="175"/>
      <c r="S144" s="175"/>
      <c r="T144" s="175"/>
      <c r="U144" s="175"/>
      <c r="V144" s="175"/>
      <c r="W144" s="175"/>
    </row>
    <row r="145" ht="15.75" customHeight="1">
      <c r="A145" s="175"/>
      <c r="B145" s="175"/>
      <c r="C145" s="175"/>
      <c r="D145" s="175"/>
      <c r="E145" s="175"/>
      <c r="F145" s="175"/>
      <c r="G145" s="175"/>
      <c r="H145" s="175"/>
      <c r="I145" s="175"/>
      <c r="J145" s="175"/>
      <c r="K145" s="175"/>
      <c r="L145" s="175"/>
      <c r="M145" s="175"/>
      <c r="N145" s="175"/>
      <c r="O145" s="175"/>
      <c r="P145" s="175"/>
      <c r="Q145" s="175"/>
      <c r="R145" s="175"/>
      <c r="S145" s="175"/>
      <c r="T145" s="175"/>
      <c r="U145" s="175"/>
      <c r="V145" s="175"/>
      <c r="W145" s="175"/>
    </row>
    <row r="146" ht="15.75" customHeight="1">
      <c r="A146" s="175"/>
      <c r="B146" s="175"/>
      <c r="C146" s="175"/>
      <c r="D146" s="175"/>
      <c r="E146" s="175"/>
      <c r="F146" s="175"/>
      <c r="G146" s="175"/>
      <c r="H146" s="175"/>
      <c r="I146" s="175"/>
      <c r="J146" s="175"/>
      <c r="K146" s="175"/>
      <c r="L146" s="175"/>
      <c r="M146" s="175"/>
      <c r="N146" s="175"/>
      <c r="O146" s="175"/>
      <c r="P146" s="175"/>
      <c r="Q146" s="175"/>
      <c r="R146" s="175"/>
      <c r="S146" s="175"/>
      <c r="T146" s="175"/>
      <c r="U146" s="175"/>
      <c r="V146" s="175"/>
      <c r="W146" s="175"/>
    </row>
    <row r="147" ht="15.7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row>
    <row r="148" ht="15.75" customHeight="1">
      <c r="A148" s="175"/>
      <c r="B148" s="175"/>
      <c r="C148" s="175"/>
      <c r="D148" s="175"/>
      <c r="E148" s="175"/>
      <c r="F148" s="175"/>
      <c r="G148" s="175"/>
      <c r="H148" s="175"/>
      <c r="I148" s="175"/>
      <c r="J148" s="175"/>
      <c r="K148" s="175"/>
      <c r="L148" s="175"/>
      <c r="M148" s="175"/>
      <c r="N148" s="175"/>
      <c r="O148" s="175"/>
      <c r="P148" s="175"/>
      <c r="Q148" s="175"/>
      <c r="R148" s="175"/>
      <c r="S148" s="175"/>
      <c r="T148" s="175"/>
      <c r="U148" s="175"/>
      <c r="V148" s="175"/>
      <c r="W148" s="175"/>
    </row>
    <row r="149" ht="15.75" customHeight="1">
      <c r="A149" s="175"/>
      <c r="B149" s="175"/>
      <c r="C149" s="175"/>
      <c r="D149" s="175"/>
      <c r="E149" s="175"/>
      <c r="F149" s="175"/>
      <c r="G149" s="175"/>
      <c r="H149" s="175"/>
      <c r="I149" s="175"/>
      <c r="J149" s="175"/>
      <c r="K149" s="175"/>
      <c r="L149" s="175"/>
      <c r="M149" s="175"/>
      <c r="N149" s="175"/>
      <c r="O149" s="175"/>
      <c r="P149" s="175"/>
      <c r="Q149" s="175"/>
      <c r="R149" s="175"/>
      <c r="S149" s="175"/>
      <c r="T149" s="175"/>
      <c r="U149" s="175"/>
      <c r="V149" s="175"/>
      <c r="W149" s="175"/>
    </row>
    <row r="150" ht="15.75" customHeight="1">
      <c r="A150" s="175"/>
      <c r="B150" s="175"/>
      <c r="C150" s="175"/>
      <c r="D150" s="175"/>
      <c r="E150" s="175"/>
      <c r="F150" s="175"/>
      <c r="G150" s="175"/>
      <c r="H150" s="175"/>
      <c r="I150" s="175"/>
      <c r="J150" s="175"/>
      <c r="K150" s="175"/>
      <c r="L150" s="175"/>
      <c r="M150" s="175"/>
      <c r="N150" s="175"/>
      <c r="O150" s="175"/>
      <c r="P150" s="175"/>
      <c r="Q150" s="175"/>
      <c r="R150" s="175"/>
      <c r="S150" s="175"/>
      <c r="T150" s="175"/>
      <c r="U150" s="175"/>
      <c r="V150" s="175"/>
      <c r="W150" s="175"/>
    </row>
    <row r="151" ht="15.75" customHeight="1">
      <c r="A151" s="175"/>
      <c r="B151" s="175"/>
      <c r="C151" s="175"/>
      <c r="D151" s="175"/>
      <c r="E151" s="175"/>
      <c r="F151" s="175"/>
      <c r="G151" s="175"/>
      <c r="H151" s="175"/>
      <c r="I151" s="175"/>
      <c r="J151" s="175"/>
      <c r="K151" s="175"/>
      <c r="L151" s="175"/>
      <c r="M151" s="175"/>
      <c r="N151" s="175"/>
      <c r="O151" s="175"/>
      <c r="P151" s="175"/>
      <c r="Q151" s="175"/>
      <c r="R151" s="175"/>
      <c r="S151" s="175"/>
      <c r="T151" s="175"/>
      <c r="U151" s="175"/>
      <c r="V151" s="175"/>
      <c r="W151" s="175"/>
    </row>
    <row r="152" ht="15.75" customHeight="1">
      <c r="A152" s="175"/>
      <c r="B152" s="175"/>
      <c r="C152" s="175"/>
      <c r="D152" s="175"/>
      <c r="E152" s="175"/>
      <c r="F152" s="175"/>
      <c r="G152" s="175"/>
      <c r="H152" s="175"/>
      <c r="I152" s="175"/>
      <c r="J152" s="175"/>
      <c r="K152" s="175"/>
      <c r="L152" s="175"/>
      <c r="M152" s="175"/>
      <c r="N152" s="175"/>
      <c r="O152" s="175"/>
      <c r="P152" s="175"/>
      <c r="Q152" s="175"/>
      <c r="R152" s="175"/>
      <c r="S152" s="175"/>
      <c r="T152" s="175"/>
      <c r="U152" s="175"/>
      <c r="V152" s="175"/>
      <c r="W152" s="175"/>
    </row>
    <row r="153" ht="15.75" customHeight="1">
      <c r="A153" s="175"/>
      <c r="B153" s="175"/>
      <c r="C153" s="175"/>
      <c r="D153" s="175"/>
      <c r="E153" s="175"/>
      <c r="F153" s="175"/>
      <c r="G153" s="175"/>
      <c r="H153" s="175"/>
      <c r="I153" s="175"/>
      <c r="J153" s="175"/>
      <c r="K153" s="175"/>
      <c r="L153" s="175"/>
      <c r="M153" s="175"/>
      <c r="N153" s="175"/>
      <c r="O153" s="175"/>
      <c r="P153" s="175"/>
      <c r="Q153" s="175"/>
      <c r="R153" s="175"/>
      <c r="S153" s="175"/>
      <c r="T153" s="175"/>
      <c r="U153" s="175"/>
      <c r="V153" s="175"/>
      <c r="W153" s="175"/>
    </row>
    <row r="154" ht="15.75" customHeight="1">
      <c r="A154" s="175"/>
      <c r="B154" s="175"/>
      <c r="C154" s="175"/>
      <c r="D154" s="175"/>
      <c r="E154" s="175"/>
      <c r="F154" s="175"/>
      <c r="G154" s="175"/>
      <c r="H154" s="175"/>
      <c r="I154" s="175"/>
      <c r="J154" s="175"/>
      <c r="K154" s="175"/>
      <c r="L154" s="175"/>
      <c r="M154" s="175"/>
      <c r="N154" s="175"/>
      <c r="O154" s="175"/>
      <c r="P154" s="175"/>
      <c r="Q154" s="175"/>
      <c r="R154" s="175"/>
      <c r="S154" s="175"/>
      <c r="T154" s="175"/>
      <c r="U154" s="175"/>
      <c r="V154" s="175"/>
      <c r="W154" s="175"/>
    </row>
    <row r="155" ht="15.75" customHeight="1">
      <c r="A155" s="175"/>
      <c r="B155" s="175"/>
      <c r="C155" s="175"/>
      <c r="D155" s="175"/>
      <c r="E155" s="175"/>
      <c r="F155" s="175"/>
      <c r="G155" s="175"/>
      <c r="H155" s="175"/>
      <c r="I155" s="175"/>
      <c r="J155" s="175"/>
      <c r="K155" s="175"/>
      <c r="L155" s="175"/>
      <c r="M155" s="175"/>
      <c r="N155" s="175"/>
      <c r="O155" s="175"/>
      <c r="P155" s="175"/>
      <c r="Q155" s="175"/>
      <c r="R155" s="175"/>
      <c r="S155" s="175"/>
      <c r="T155" s="175"/>
      <c r="U155" s="175"/>
      <c r="V155" s="175"/>
      <c r="W155" s="175"/>
    </row>
    <row r="156" ht="15.75" customHeight="1">
      <c r="A156" s="175"/>
      <c r="B156" s="175"/>
      <c r="C156" s="175"/>
      <c r="D156" s="175"/>
      <c r="E156" s="175"/>
      <c r="F156" s="175"/>
      <c r="G156" s="175"/>
      <c r="H156" s="175"/>
      <c r="I156" s="175"/>
      <c r="J156" s="175"/>
      <c r="K156" s="175"/>
      <c r="L156" s="175"/>
      <c r="M156" s="175"/>
      <c r="N156" s="175"/>
      <c r="O156" s="175"/>
      <c r="P156" s="175"/>
      <c r="Q156" s="175"/>
      <c r="R156" s="175"/>
      <c r="S156" s="175"/>
      <c r="T156" s="175"/>
      <c r="U156" s="175"/>
      <c r="V156" s="175"/>
      <c r="W156" s="175"/>
    </row>
    <row r="157" ht="15.75" customHeight="1">
      <c r="A157" s="175"/>
      <c r="B157" s="175"/>
      <c r="C157" s="175"/>
      <c r="D157" s="175"/>
      <c r="E157" s="175"/>
      <c r="F157" s="175"/>
      <c r="G157" s="175"/>
      <c r="H157" s="175"/>
      <c r="I157" s="175"/>
      <c r="J157" s="175"/>
      <c r="K157" s="175"/>
      <c r="L157" s="175"/>
      <c r="M157" s="175"/>
      <c r="N157" s="175"/>
      <c r="O157" s="175"/>
      <c r="P157" s="175"/>
      <c r="Q157" s="175"/>
      <c r="R157" s="175"/>
      <c r="S157" s="175"/>
      <c r="T157" s="175"/>
      <c r="U157" s="175"/>
      <c r="V157" s="175"/>
      <c r="W157" s="175"/>
    </row>
    <row r="158" ht="15.75" customHeight="1">
      <c r="A158" s="175"/>
      <c r="B158" s="175"/>
      <c r="C158" s="175"/>
      <c r="D158" s="175"/>
      <c r="E158" s="175"/>
      <c r="F158" s="175"/>
      <c r="G158" s="175"/>
      <c r="H158" s="175"/>
      <c r="I158" s="175"/>
      <c r="J158" s="175"/>
      <c r="K158" s="175"/>
      <c r="L158" s="175"/>
      <c r="M158" s="175"/>
      <c r="N158" s="175"/>
      <c r="O158" s="175"/>
      <c r="P158" s="175"/>
      <c r="Q158" s="175"/>
      <c r="R158" s="175"/>
      <c r="S158" s="175"/>
      <c r="T158" s="175"/>
      <c r="U158" s="175"/>
      <c r="V158" s="175"/>
      <c r="W158" s="175"/>
    </row>
    <row r="159" ht="15.75" customHeight="1">
      <c r="A159" s="175"/>
      <c r="B159" s="175"/>
      <c r="C159" s="175"/>
      <c r="D159" s="175"/>
      <c r="E159" s="175"/>
      <c r="F159" s="175"/>
      <c r="G159" s="175"/>
      <c r="H159" s="175"/>
      <c r="I159" s="175"/>
      <c r="J159" s="175"/>
      <c r="K159" s="175"/>
      <c r="L159" s="175"/>
      <c r="M159" s="175"/>
      <c r="N159" s="175"/>
      <c r="O159" s="175"/>
      <c r="P159" s="175"/>
      <c r="Q159" s="175"/>
      <c r="R159" s="175"/>
      <c r="S159" s="175"/>
      <c r="T159" s="175"/>
      <c r="U159" s="175"/>
      <c r="V159" s="175"/>
      <c r="W159" s="175"/>
    </row>
    <row r="160" ht="15.75" customHeight="1">
      <c r="A160" s="175"/>
      <c r="B160" s="175"/>
      <c r="C160" s="175"/>
      <c r="D160" s="175"/>
      <c r="E160" s="175"/>
      <c r="F160" s="175"/>
      <c r="G160" s="175"/>
      <c r="H160" s="175"/>
      <c r="I160" s="175"/>
      <c r="J160" s="175"/>
      <c r="K160" s="175"/>
      <c r="L160" s="175"/>
      <c r="M160" s="175"/>
      <c r="N160" s="175"/>
      <c r="O160" s="175"/>
      <c r="P160" s="175"/>
      <c r="Q160" s="175"/>
      <c r="R160" s="175"/>
      <c r="S160" s="175"/>
      <c r="T160" s="175"/>
      <c r="U160" s="175"/>
      <c r="V160" s="175"/>
      <c r="W160" s="175"/>
    </row>
    <row r="161" ht="15.75" customHeight="1">
      <c r="A161" s="175"/>
      <c r="B161" s="175"/>
      <c r="C161" s="175"/>
      <c r="D161" s="175"/>
      <c r="E161" s="175"/>
      <c r="F161" s="175"/>
      <c r="G161" s="175"/>
      <c r="H161" s="175"/>
      <c r="I161" s="175"/>
      <c r="J161" s="175"/>
      <c r="K161" s="175"/>
      <c r="L161" s="175"/>
      <c r="M161" s="175"/>
      <c r="N161" s="175"/>
      <c r="O161" s="175"/>
      <c r="P161" s="175"/>
      <c r="Q161" s="175"/>
      <c r="R161" s="175"/>
      <c r="S161" s="175"/>
      <c r="T161" s="175"/>
      <c r="U161" s="175"/>
      <c r="V161" s="175"/>
      <c r="W161" s="175"/>
    </row>
    <row r="162" ht="15.75" customHeight="1">
      <c r="A162" s="175"/>
      <c r="B162" s="175"/>
      <c r="C162" s="175"/>
      <c r="D162" s="175"/>
      <c r="E162" s="175"/>
      <c r="F162" s="175"/>
      <c r="G162" s="175"/>
      <c r="H162" s="175"/>
      <c r="I162" s="175"/>
      <c r="J162" s="175"/>
      <c r="K162" s="175"/>
      <c r="L162" s="175"/>
      <c r="M162" s="175"/>
      <c r="N162" s="175"/>
      <c r="O162" s="175"/>
      <c r="P162" s="175"/>
      <c r="Q162" s="175"/>
      <c r="R162" s="175"/>
      <c r="S162" s="175"/>
      <c r="T162" s="175"/>
      <c r="U162" s="175"/>
      <c r="V162" s="175"/>
      <c r="W162" s="175"/>
    </row>
    <row r="163" ht="15.75" customHeight="1">
      <c r="A163" s="175"/>
      <c r="B163" s="175"/>
      <c r="C163" s="175"/>
      <c r="D163" s="175"/>
      <c r="E163" s="175"/>
      <c r="F163" s="175"/>
      <c r="G163" s="175"/>
      <c r="H163" s="175"/>
      <c r="I163" s="175"/>
      <c r="J163" s="175"/>
      <c r="K163" s="175"/>
      <c r="L163" s="175"/>
      <c r="M163" s="175"/>
      <c r="N163" s="175"/>
      <c r="O163" s="175"/>
      <c r="P163" s="175"/>
      <c r="Q163" s="175"/>
      <c r="R163" s="175"/>
      <c r="S163" s="175"/>
      <c r="T163" s="175"/>
      <c r="U163" s="175"/>
      <c r="V163" s="175"/>
      <c r="W163" s="175"/>
    </row>
    <row r="164" ht="15.75" customHeight="1">
      <c r="A164" s="175"/>
      <c r="B164" s="175"/>
      <c r="C164" s="175"/>
      <c r="D164" s="175"/>
      <c r="E164" s="175"/>
      <c r="F164" s="175"/>
      <c r="G164" s="175"/>
      <c r="H164" s="175"/>
      <c r="I164" s="175"/>
      <c r="J164" s="175"/>
      <c r="K164" s="175"/>
      <c r="L164" s="175"/>
      <c r="M164" s="175"/>
      <c r="N164" s="175"/>
      <c r="O164" s="175"/>
      <c r="P164" s="175"/>
      <c r="Q164" s="175"/>
      <c r="R164" s="175"/>
      <c r="S164" s="175"/>
      <c r="T164" s="175"/>
      <c r="U164" s="175"/>
      <c r="V164" s="175"/>
      <c r="W164" s="175"/>
    </row>
    <row r="165" ht="15.75" customHeight="1">
      <c r="A165" s="175"/>
      <c r="B165" s="175"/>
      <c r="C165" s="175"/>
      <c r="D165" s="175"/>
      <c r="E165" s="175"/>
      <c r="F165" s="175"/>
      <c r="G165" s="175"/>
      <c r="H165" s="175"/>
      <c r="I165" s="175"/>
      <c r="J165" s="175"/>
      <c r="K165" s="175"/>
      <c r="L165" s="175"/>
      <c r="M165" s="175"/>
      <c r="N165" s="175"/>
      <c r="O165" s="175"/>
      <c r="P165" s="175"/>
      <c r="Q165" s="175"/>
      <c r="R165" s="175"/>
      <c r="S165" s="175"/>
      <c r="T165" s="175"/>
      <c r="U165" s="175"/>
      <c r="V165" s="175"/>
      <c r="W165" s="175"/>
    </row>
    <row r="166" ht="15.75" customHeight="1">
      <c r="A166" s="175"/>
      <c r="B166" s="175"/>
      <c r="C166" s="175"/>
      <c r="D166" s="175"/>
      <c r="E166" s="175"/>
      <c r="F166" s="175"/>
      <c r="G166" s="175"/>
      <c r="H166" s="175"/>
      <c r="I166" s="175"/>
      <c r="J166" s="175"/>
      <c r="K166" s="175"/>
      <c r="L166" s="175"/>
      <c r="M166" s="175"/>
      <c r="N166" s="175"/>
      <c r="O166" s="175"/>
      <c r="P166" s="175"/>
      <c r="Q166" s="175"/>
      <c r="R166" s="175"/>
      <c r="S166" s="175"/>
      <c r="T166" s="175"/>
      <c r="U166" s="175"/>
      <c r="V166" s="175"/>
      <c r="W166" s="175"/>
    </row>
    <row r="167" ht="15.75" customHeight="1">
      <c r="A167" s="175"/>
      <c r="B167" s="175"/>
      <c r="C167" s="175"/>
      <c r="D167" s="175"/>
      <c r="E167" s="175"/>
      <c r="F167" s="175"/>
      <c r="G167" s="175"/>
      <c r="H167" s="175"/>
      <c r="I167" s="175"/>
      <c r="J167" s="175"/>
      <c r="K167" s="175"/>
      <c r="L167" s="175"/>
      <c r="M167" s="175"/>
      <c r="N167" s="175"/>
      <c r="O167" s="175"/>
      <c r="P167" s="175"/>
      <c r="Q167" s="175"/>
      <c r="R167" s="175"/>
      <c r="S167" s="175"/>
      <c r="T167" s="175"/>
      <c r="U167" s="175"/>
      <c r="V167" s="175"/>
      <c r="W167" s="175"/>
    </row>
    <row r="168" ht="15.75" customHeight="1">
      <c r="A168" s="175"/>
      <c r="B168" s="175"/>
      <c r="C168" s="175"/>
      <c r="D168" s="175"/>
      <c r="E168" s="175"/>
      <c r="F168" s="175"/>
      <c r="G168" s="175"/>
      <c r="H168" s="175"/>
      <c r="I168" s="175"/>
      <c r="J168" s="175"/>
      <c r="K168" s="175"/>
      <c r="L168" s="175"/>
      <c r="M168" s="175"/>
      <c r="N168" s="175"/>
      <c r="O168" s="175"/>
      <c r="P168" s="175"/>
      <c r="Q168" s="175"/>
      <c r="R168" s="175"/>
      <c r="S168" s="175"/>
      <c r="T168" s="175"/>
      <c r="U168" s="175"/>
      <c r="V168" s="175"/>
      <c r="W168" s="175"/>
    </row>
    <row r="169" ht="15.75" customHeight="1">
      <c r="A169" s="175"/>
      <c r="B169" s="175"/>
      <c r="C169" s="175"/>
      <c r="D169" s="175"/>
      <c r="E169" s="175"/>
      <c r="F169" s="175"/>
      <c r="G169" s="175"/>
      <c r="H169" s="175"/>
      <c r="I169" s="175"/>
      <c r="J169" s="175"/>
      <c r="K169" s="175"/>
      <c r="L169" s="175"/>
      <c r="M169" s="175"/>
      <c r="N169" s="175"/>
      <c r="O169" s="175"/>
      <c r="P169" s="175"/>
      <c r="Q169" s="175"/>
      <c r="R169" s="175"/>
      <c r="S169" s="175"/>
      <c r="T169" s="175"/>
      <c r="U169" s="175"/>
      <c r="V169" s="175"/>
      <c r="W169" s="175"/>
    </row>
    <row r="170" ht="15.75" customHeight="1">
      <c r="A170" s="175"/>
      <c r="B170" s="175"/>
      <c r="C170" s="175"/>
      <c r="D170" s="175"/>
      <c r="E170" s="175"/>
      <c r="F170" s="175"/>
      <c r="G170" s="175"/>
      <c r="H170" s="175"/>
      <c r="I170" s="175"/>
      <c r="J170" s="175"/>
      <c r="K170" s="175"/>
      <c r="L170" s="175"/>
      <c r="M170" s="175"/>
      <c r="N170" s="175"/>
      <c r="O170" s="175"/>
      <c r="P170" s="175"/>
      <c r="Q170" s="175"/>
      <c r="R170" s="175"/>
      <c r="S170" s="175"/>
      <c r="T170" s="175"/>
      <c r="U170" s="175"/>
      <c r="V170" s="175"/>
      <c r="W170" s="175"/>
    </row>
    <row r="171" ht="15.75" customHeight="1">
      <c r="A171" s="175"/>
      <c r="B171" s="175"/>
      <c r="C171" s="175"/>
      <c r="D171" s="175"/>
      <c r="E171" s="175"/>
      <c r="F171" s="175"/>
      <c r="G171" s="175"/>
      <c r="H171" s="175"/>
      <c r="I171" s="175"/>
      <c r="J171" s="175"/>
      <c r="K171" s="175"/>
      <c r="L171" s="175"/>
      <c r="M171" s="175"/>
      <c r="N171" s="175"/>
      <c r="O171" s="175"/>
      <c r="P171" s="175"/>
      <c r="Q171" s="175"/>
      <c r="R171" s="175"/>
      <c r="S171" s="175"/>
      <c r="T171" s="175"/>
      <c r="U171" s="175"/>
      <c r="V171" s="175"/>
      <c r="W171" s="175"/>
    </row>
    <row r="172" ht="15.75" customHeight="1">
      <c r="A172" s="175"/>
      <c r="B172" s="175"/>
      <c r="C172" s="175"/>
      <c r="D172" s="175"/>
      <c r="E172" s="175"/>
      <c r="F172" s="175"/>
      <c r="G172" s="175"/>
      <c r="H172" s="175"/>
      <c r="I172" s="175"/>
      <c r="J172" s="175"/>
      <c r="K172" s="175"/>
      <c r="L172" s="175"/>
      <c r="M172" s="175"/>
      <c r="N172" s="175"/>
      <c r="O172" s="175"/>
      <c r="P172" s="175"/>
      <c r="Q172" s="175"/>
      <c r="R172" s="175"/>
      <c r="S172" s="175"/>
      <c r="T172" s="175"/>
      <c r="U172" s="175"/>
      <c r="V172" s="175"/>
      <c r="W172" s="175"/>
    </row>
    <row r="173" ht="15.75" customHeight="1">
      <c r="A173" s="175"/>
      <c r="B173" s="175"/>
      <c r="C173" s="175"/>
      <c r="D173" s="175"/>
      <c r="E173" s="175"/>
      <c r="F173" s="175"/>
      <c r="G173" s="175"/>
      <c r="H173" s="175"/>
      <c r="I173" s="175"/>
      <c r="J173" s="175"/>
      <c r="K173" s="175"/>
      <c r="L173" s="175"/>
      <c r="M173" s="175"/>
      <c r="N173" s="175"/>
      <c r="O173" s="175"/>
      <c r="P173" s="175"/>
      <c r="Q173" s="175"/>
      <c r="R173" s="175"/>
      <c r="S173" s="175"/>
      <c r="T173" s="175"/>
      <c r="U173" s="175"/>
      <c r="V173" s="175"/>
      <c r="W173" s="175"/>
    </row>
    <row r="174" ht="15.75" customHeight="1">
      <c r="A174" s="175"/>
      <c r="B174" s="175"/>
      <c r="C174" s="175"/>
      <c r="D174" s="175"/>
      <c r="E174" s="175"/>
      <c r="F174" s="175"/>
      <c r="G174" s="175"/>
      <c r="H174" s="175"/>
      <c r="I174" s="175"/>
      <c r="J174" s="175"/>
      <c r="K174" s="175"/>
      <c r="L174" s="175"/>
      <c r="M174" s="175"/>
      <c r="N174" s="175"/>
      <c r="O174" s="175"/>
      <c r="P174" s="175"/>
      <c r="Q174" s="175"/>
      <c r="R174" s="175"/>
      <c r="S174" s="175"/>
      <c r="T174" s="175"/>
      <c r="U174" s="175"/>
      <c r="V174" s="175"/>
      <c r="W174" s="175"/>
    </row>
    <row r="175" ht="15.75" customHeight="1">
      <c r="A175" s="175"/>
      <c r="B175" s="175"/>
      <c r="C175" s="175"/>
      <c r="D175" s="175"/>
      <c r="E175" s="175"/>
      <c r="F175" s="175"/>
      <c r="G175" s="175"/>
      <c r="H175" s="175"/>
      <c r="I175" s="175"/>
      <c r="J175" s="175"/>
      <c r="K175" s="175"/>
      <c r="L175" s="175"/>
      <c r="M175" s="175"/>
      <c r="N175" s="175"/>
      <c r="O175" s="175"/>
      <c r="P175" s="175"/>
      <c r="Q175" s="175"/>
      <c r="R175" s="175"/>
      <c r="S175" s="175"/>
      <c r="T175" s="175"/>
      <c r="U175" s="175"/>
      <c r="V175" s="175"/>
      <c r="W175" s="175"/>
    </row>
    <row r="176" ht="15.75" customHeight="1">
      <c r="A176" s="175"/>
      <c r="B176" s="175"/>
      <c r="C176" s="175"/>
      <c r="D176" s="175"/>
      <c r="E176" s="175"/>
      <c r="F176" s="175"/>
      <c r="G176" s="175"/>
      <c r="H176" s="175"/>
      <c r="I176" s="175"/>
      <c r="J176" s="175"/>
      <c r="K176" s="175"/>
      <c r="L176" s="175"/>
      <c r="M176" s="175"/>
      <c r="N176" s="175"/>
      <c r="O176" s="175"/>
      <c r="P176" s="175"/>
      <c r="Q176" s="175"/>
      <c r="R176" s="175"/>
      <c r="S176" s="175"/>
      <c r="T176" s="175"/>
      <c r="U176" s="175"/>
      <c r="V176" s="175"/>
      <c r="W176" s="175"/>
    </row>
    <row r="177" ht="15.75" customHeight="1">
      <c r="A177" s="175"/>
      <c r="B177" s="175"/>
      <c r="C177" s="175"/>
      <c r="D177" s="175"/>
      <c r="E177" s="175"/>
      <c r="F177" s="175"/>
      <c r="G177" s="175"/>
      <c r="H177" s="175"/>
      <c r="I177" s="175"/>
      <c r="J177" s="175"/>
      <c r="K177" s="175"/>
      <c r="L177" s="175"/>
      <c r="M177" s="175"/>
      <c r="N177" s="175"/>
      <c r="O177" s="175"/>
      <c r="P177" s="175"/>
      <c r="Q177" s="175"/>
      <c r="R177" s="175"/>
      <c r="S177" s="175"/>
      <c r="T177" s="175"/>
      <c r="U177" s="175"/>
      <c r="V177" s="175"/>
      <c r="W177" s="175"/>
    </row>
    <row r="178" ht="15.75" customHeight="1">
      <c r="A178" s="175"/>
      <c r="B178" s="175"/>
      <c r="C178" s="175"/>
      <c r="D178" s="175"/>
      <c r="E178" s="175"/>
      <c r="F178" s="175"/>
      <c r="G178" s="175"/>
      <c r="H178" s="175"/>
      <c r="I178" s="175"/>
      <c r="J178" s="175"/>
      <c r="K178" s="175"/>
      <c r="L178" s="175"/>
      <c r="M178" s="175"/>
      <c r="N178" s="175"/>
      <c r="O178" s="175"/>
      <c r="P178" s="175"/>
      <c r="Q178" s="175"/>
      <c r="R178" s="175"/>
      <c r="S178" s="175"/>
      <c r="T178" s="175"/>
      <c r="U178" s="175"/>
      <c r="V178" s="175"/>
      <c r="W178" s="175"/>
    </row>
    <row r="179" ht="15.75" customHeight="1">
      <c r="A179" s="175"/>
      <c r="B179" s="175"/>
      <c r="C179" s="175"/>
      <c r="D179" s="175"/>
      <c r="E179" s="175"/>
      <c r="F179" s="175"/>
      <c r="G179" s="175"/>
      <c r="H179" s="175"/>
      <c r="I179" s="175"/>
      <c r="J179" s="175"/>
      <c r="K179" s="175"/>
      <c r="L179" s="175"/>
      <c r="M179" s="175"/>
      <c r="N179" s="175"/>
      <c r="O179" s="175"/>
      <c r="P179" s="175"/>
      <c r="Q179" s="175"/>
      <c r="R179" s="175"/>
      <c r="S179" s="175"/>
      <c r="T179" s="175"/>
      <c r="U179" s="175"/>
      <c r="V179" s="175"/>
      <c r="W179" s="175"/>
    </row>
    <row r="180" ht="15.75" customHeight="1">
      <c r="A180" s="175"/>
      <c r="B180" s="175"/>
      <c r="C180" s="175"/>
      <c r="D180" s="175"/>
      <c r="E180" s="175"/>
      <c r="F180" s="175"/>
      <c r="G180" s="175"/>
      <c r="H180" s="175"/>
      <c r="I180" s="175"/>
      <c r="J180" s="175"/>
      <c r="K180" s="175"/>
      <c r="L180" s="175"/>
      <c r="M180" s="175"/>
      <c r="N180" s="175"/>
      <c r="O180" s="175"/>
      <c r="P180" s="175"/>
      <c r="Q180" s="175"/>
      <c r="R180" s="175"/>
      <c r="S180" s="175"/>
      <c r="T180" s="175"/>
      <c r="U180" s="175"/>
      <c r="V180" s="175"/>
      <c r="W180" s="175"/>
    </row>
    <row r="181" ht="15.75" customHeight="1">
      <c r="A181" s="175"/>
      <c r="B181" s="175"/>
      <c r="C181" s="175"/>
      <c r="D181" s="175"/>
      <c r="E181" s="175"/>
      <c r="F181" s="175"/>
      <c r="G181" s="175"/>
      <c r="H181" s="175"/>
      <c r="I181" s="175"/>
      <c r="J181" s="175"/>
      <c r="K181" s="175"/>
      <c r="L181" s="175"/>
      <c r="M181" s="175"/>
      <c r="N181" s="175"/>
      <c r="O181" s="175"/>
      <c r="P181" s="175"/>
      <c r="Q181" s="175"/>
      <c r="R181" s="175"/>
      <c r="S181" s="175"/>
      <c r="T181" s="175"/>
      <c r="U181" s="175"/>
      <c r="V181" s="175"/>
      <c r="W181" s="175"/>
    </row>
    <row r="182" ht="15.75" customHeight="1">
      <c r="A182" s="175"/>
      <c r="B182" s="175"/>
      <c r="C182" s="175"/>
      <c r="D182" s="175"/>
      <c r="E182" s="175"/>
      <c r="F182" s="175"/>
      <c r="G182" s="175"/>
      <c r="H182" s="175"/>
      <c r="I182" s="175"/>
      <c r="J182" s="175"/>
      <c r="K182" s="175"/>
      <c r="L182" s="175"/>
      <c r="M182" s="175"/>
      <c r="N182" s="175"/>
      <c r="O182" s="175"/>
      <c r="P182" s="175"/>
      <c r="Q182" s="175"/>
      <c r="R182" s="175"/>
      <c r="S182" s="175"/>
      <c r="T182" s="175"/>
      <c r="U182" s="175"/>
      <c r="V182" s="175"/>
      <c r="W182" s="175"/>
    </row>
    <row r="183" ht="15.75" customHeight="1">
      <c r="A183" s="175"/>
      <c r="B183" s="175"/>
      <c r="C183" s="175"/>
      <c r="D183" s="175"/>
      <c r="E183" s="175"/>
      <c r="F183" s="175"/>
      <c r="G183" s="175"/>
      <c r="H183" s="175"/>
      <c r="I183" s="175"/>
      <c r="J183" s="175"/>
      <c r="K183" s="175"/>
      <c r="L183" s="175"/>
      <c r="M183" s="175"/>
      <c r="N183" s="175"/>
      <c r="O183" s="175"/>
      <c r="P183" s="175"/>
      <c r="Q183" s="175"/>
      <c r="R183" s="175"/>
      <c r="S183" s="175"/>
      <c r="T183" s="175"/>
      <c r="U183" s="175"/>
      <c r="V183" s="175"/>
      <c r="W183" s="175"/>
    </row>
    <row r="184" ht="15.75" customHeight="1">
      <c r="A184" s="175"/>
      <c r="B184" s="175"/>
      <c r="C184" s="175"/>
      <c r="D184" s="175"/>
      <c r="E184" s="175"/>
      <c r="F184" s="175"/>
      <c r="G184" s="175"/>
      <c r="H184" s="175"/>
      <c r="I184" s="175"/>
      <c r="J184" s="175"/>
      <c r="K184" s="175"/>
      <c r="L184" s="175"/>
      <c r="M184" s="175"/>
      <c r="N184" s="175"/>
      <c r="O184" s="175"/>
      <c r="P184" s="175"/>
      <c r="Q184" s="175"/>
      <c r="R184" s="175"/>
      <c r="S184" s="175"/>
      <c r="T184" s="175"/>
      <c r="U184" s="175"/>
      <c r="V184" s="175"/>
      <c r="W184" s="175"/>
    </row>
    <row r="185" ht="15.75" customHeight="1">
      <c r="A185" s="175"/>
      <c r="B185" s="175"/>
      <c r="C185" s="175"/>
      <c r="D185" s="175"/>
      <c r="E185" s="175"/>
      <c r="F185" s="175"/>
      <c r="G185" s="175"/>
      <c r="H185" s="175"/>
      <c r="I185" s="175"/>
      <c r="J185" s="175"/>
      <c r="K185" s="175"/>
      <c r="L185" s="175"/>
      <c r="M185" s="175"/>
      <c r="N185" s="175"/>
      <c r="O185" s="175"/>
      <c r="P185" s="175"/>
      <c r="Q185" s="175"/>
      <c r="R185" s="175"/>
      <c r="S185" s="175"/>
      <c r="T185" s="175"/>
      <c r="U185" s="175"/>
      <c r="V185" s="175"/>
      <c r="W185" s="175"/>
    </row>
    <row r="186" ht="15.75" customHeight="1">
      <c r="A186" s="175"/>
      <c r="B186" s="175"/>
      <c r="C186" s="175"/>
      <c r="D186" s="175"/>
      <c r="E186" s="175"/>
      <c r="F186" s="175"/>
      <c r="G186" s="175"/>
      <c r="H186" s="175"/>
      <c r="I186" s="175"/>
      <c r="J186" s="175"/>
      <c r="K186" s="175"/>
      <c r="L186" s="175"/>
      <c r="M186" s="175"/>
      <c r="N186" s="175"/>
      <c r="O186" s="175"/>
      <c r="P186" s="175"/>
      <c r="Q186" s="175"/>
      <c r="R186" s="175"/>
      <c r="S186" s="175"/>
      <c r="T186" s="175"/>
      <c r="U186" s="175"/>
      <c r="V186" s="175"/>
      <c r="W186" s="175"/>
    </row>
    <row r="187" ht="15.75" customHeight="1">
      <c r="A187" s="175"/>
      <c r="B187" s="175"/>
      <c r="C187" s="175"/>
      <c r="D187" s="175"/>
      <c r="E187" s="175"/>
      <c r="F187" s="175"/>
      <c r="G187" s="175"/>
      <c r="H187" s="175"/>
      <c r="I187" s="175"/>
      <c r="J187" s="175"/>
      <c r="K187" s="175"/>
      <c r="L187" s="175"/>
      <c r="M187" s="175"/>
      <c r="N187" s="175"/>
      <c r="O187" s="175"/>
      <c r="P187" s="175"/>
      <c r="Q187" s="175"/>
      <c r="R187" s="175"/>
      <c r="S187" s="175"/>
      <c r="T187" s="175"/>
      <c r="U187" s="175"/>
      <c r="V187" s="175"/>
      <c r="W187" s="175"/>
    </row>
    <row r="188" ht="15.75" customHeight="1">
      <c r="A188" s="175"/>
      <c r="B188" s="175"/>
      <c r="C188" s="175"/>
      <c r="D188" s="175"/>
      <c r="E188" s="175"/>
      <c r="F188" s="175"/>
      <c r="G188" s="175"/>
      <c r="H188" s="175"/>
      <c r="I188" s="175"/>
      <c r="J188" s="175"/>
      <c r="K188" s="175"/>
      <c r="L188" s="175"/>
      <c r="M188" s="175"/>
      <c r="N188" s="175"/>
      <c r="O188" s="175"/>
      <c r="P188" s="175"/>
      <c r="Q188" s="175"/>
      <c r="R188" s="175"/>
      <c r="S188" s="175"/>
      <c r="T188" s="175"/>
      <c r="U188" s="175"/>
      <c r="V188" s="175"/>
      <c r="W188" s="175"/>
    </row>
    <row r="189" ht="15.75" customHeight="1">
      <c r="A189" s="175"/>
      <c r="B189" s="175"/>
      <c r="C189" s="175"/>
      <c r="D189" s="175"/>
      <c r="E189" s="175"/>
      <c r="F189" s="175"/>
      <c r="G189" s="175"/>
      <c r="H189" s="175"/>
      <c r="I189" s="175"/>
      <c r="J189" s="175"/>
      <c r="K189" s="175"/>
      <c r="L189" s="175"/>
      <c r="M189" s="175"/>
      <c r="N189" s="175"/>
      <c r="O189" s="175"/>
      <c r="P189" s="175"/>
      <c r="Q189" s="175"/>
      <c r="R189" s="175"/>
      <c r="S189" s="175"/>
      <c r="T189" s="175"/>
      <c r="U189" s="175"/>
      <c r="V189" s="175"/>
      <c r="W189" s="175"/>
    </row>
    <row r="190" ht="15.75" customHeight="1">
      <c r="A190" s="175"/>
      <c r="B190" s="175"/>
      <c r="C190" s="175"/>
      <c r="D190" s="175"/>
      <c r="E190" s="175"/>
      <c r="F190" s="175"/>
      <c r="G190" s="175"/>
      <c r="H190" s="175"/>
      <c r="I190" s="175"/>
      <c r="J190" s="175"/>
      <c r="K190" s="175"/>
      <c r="L190" s="175"/>
      <c r="M190" s="175"/>
      <c r="N190" s="175"/>
      <c r="O190" s="175"/>
      <c r="P190" s="175"/>
      <c r="Q190" s="175"/>
      <c r="R190" s="175"/>
      <c r="S190" s="175"/>
      <c r="T190" s="175"/>
      <c r="U190" s="175"/>
      <c r="V190" s="175"/>
      <c r="W190" s="175"/>
    </row>
    <row r="191" ht="15.75" customHeight="1">
      <c r="A191" s="175"/>
      <c r="B191" s="175"/>
      <c r="C191" s="175"/>
      <c r="D191" s="175"/>
      <c r="E191" s="175"/>
      <c r="F191" s="175"/>
      <c r="G191" s="175"/>
      <c r="H191" s="175"/>
      <c r="I191" s="175"/>
      <c r="J191" s="175"/>
      <c r="K191" s="175"/>
      <c r="L191" s="175"/>
      <c r="M191" s="175"/>
      <c r="N191" s="175"/>
      <c r="O191" s="175"/>
      <c r="P191" s="175"/>
      <c r="Q191" s="175"/>
      <c r="R191" s="175"/>
      <c r="S191" s="175"/>
      <c r="T191" s="175"/>
      <c r="U191" s="175"/>
      <c r="V191" s="175"/>
      <c r="W191" s="175"/>
    </row>
    <row r="192" ht="15.75" customHeight="1">
      <c r="A192" s="175"/>
      <c r="B192" s="175"/>
      <c r="C192" s="175"/>
      <c r="D192" s="175"/>
      <c r="E192" s="175"/>
      <c r="F192" s="175"/>
      <c r="G192" s="175"/>
      <c r="H192" s="175"/>
      <c r="I192" s="175"/>
      <c r="J192" s="175"/>
      <c r="K192" s="175"/>
      <c r="L192" s="175"/>
      <c r="M192" s="175"/>
      <c r="N192" s="175"/>
      <c r="O192" s="175"/>
      <c r="P192" s="175"/>
      <c r="Q192" s="175"/>
      <c r="R192" s="175"/>
      <c r="S192" s="175"/>
      <c r="T192" s="175"/>
      <c r="U192" s="175"/>
      <c r="V192" s="175"/>
      <c r="W192" s="175"/>
    </row>
    <row r="193" ht="15.75" customHeight="1">
      <c r="A193" s="175"/>
      <c r="B193" s="175"/>
      <c r="C193" s="175"/>
      <c r="D193" s="175"/>
      <c r="E193" s="175"/>
      <c r="F193" s="175"/>
      <c r="G193" s="175"/>
      <c r="H193" s="175"/>
      <c r="I193" s="175"/>
      <c r="J193" s="175"/>
      <c r="K193" s="175"/>
      <c r="L193" s="175"/>
      <c r="M193" s="175"/>
      <c r="N193" s="175"/>
      <c r="O193" s="175"/>
      <c r="P193" s="175"/>
      <c r="Q193" s="175"/>
      <c r="R193" s="175"/>
      <c r="S193" s="175"/>
      <c r="T193" s="175"/>
      <c r="U193" s="175"/>
      <c r="V193" s="175"/>
      <c r="W193" s="175"/>
    </row>
    <row r="194" ht="15.75" customHeight="1">
      <c r="A194" s="175"/>
      <c r="B194" s="175"/>
      <c r="C194" s="175"/>
      <c r="D194" s="175"/>
      <c r="E194" s="175"/>
      <c r="F194" s="175"/>
      <c r="G194" s="175"/>
      <c r="H194" s="175"/>
      <c r="I194" s="175"/>
      <c r="J194" s="175"/>
      <c r="K194" s="175"/>
      <c r="L194" s="175"/>
      <c r="M194" s="175"/>
      <c r="N194" s="175"/>
      <c r="O194" s="175"/>
      <c r="P194" s="175"/>
      <c r="Q194" s="175"/>
      <c r="R194" s="175"/>
      <c r="S194" s="175"/>
      <c r="T194" s="175"/>
      <c r="U194" s="175"/>
      <c r="V194" s="175"/>
      <c r="W194" s="175"/>
    </row>
    <row r="195" ht="15.75" customHeight="1">
      <c r="A195" s="175"/>
      <c r="B195" s="175"/>
      <c r="C195" s="175"/>
      <c r="D195" s="175"/>
      <c r="E195" s="175"/>
      <c r="F195" s="175"/>
      <c r="G195" s="175"/>
      <c r="H195" s="175"/>
      <c r="I195" s="175"/>
      <c r="J195" s="175"/>
      <c r="K195" s="175"/>
      <c r="L195" s="175"/>
      <c r="M195" s="175"/>
      <c r="N195" s="175"/>
      <c r="O195" s="175"/>
      <c r="P195" s="175"/>
      <c r="Q195" s="175"/>
      <c r="R195" s="175"/>
      <c r="S195" s="175"/>
      <c r="T195" s="175"/>
      <c r="U195" s="175"/>
      <c r="V195" s="175"/>
      <c r="W195" s="175"/>
    </row>
    <row r="196" ht="15.75" customHeight="1">
      <c r="A196" s="175"/>
      <c r="B196" s="175"/>
      <c r="C196" s="175"/>
      <c r="D196" s="175"/>
      <c r="E196" s="175"/>
      <c r="F196" s="175"/>
      <c r="G196" s="175"/>
      <c r="H196" s="175"/>
      <c r="I196" s="175"/>
      <c r="J196" s="175"/>
      <c r="K196" s="175"/>
      <c r="L196" s="175"/>
      <c r="M196" s="175"/>
      <c r="N196" s="175"/>
      <c r="O196" s="175"/>
      <c r="P196" s="175"/>
      <c r="Q196" s="175"/>
      <c r="R196" s="175"/>
      <c r="S196" s="175"/>
      <c r="T196" s="175"/>
      <c r="U196" s="175"/>
      <c r="V196" s="175"/>
      <c r="W196" s="175"/>
    </row>
    <row r="197" ht="15.75" customHeight="1">
      <c r="A197" s="175"/>
      <c r="B197" s="175"/>
      <c r="C197" s="175"/>
      <c r="D197" s="175"/>
      <c r="E197" s="175"/>
      <c r="F197" s="175"/>
      <c r="G197" s="175"/>
      <c r="H197" s="175"/>
      <c r="I197" s="175"/>
      <c r="J197" s="175"/>
      <c r="K197" s="175"/>
      <c r="L197" s="175"/>
      <c r="M197" s="175"/>
      <c r="N197" s="175"/>
      <c r="O197" s="175"/>
      <c r="P197" s="175"/>
      <c r="Q197" s="175"/>
      <c r="R197" s="175"/>
      <c r="S197" s="175"/>
      <c r="T197" s="175"/>
      <c r="U197" s="175"/>
      <c r="V197" s="175"/>
      <c r="W197" s="175"/>
    </row>
    <row r="198" ht="15.75" customHeight="1">
      <c r="A198" s="175"/>
      <c r="B198" s="175"/>
      <c r="C198" s="175"/>
      <c r="D198" s="175"/>
      <c r="E198" s="175"/>
      <c r="F198" s="175"/>
      <c r="G198" s="175"/>
      <c r="H198" s="175"/>
      <c r="I198" s="175"/>
      <c r="J198" s="175"/>
      <c r="K198" s="175"/>
      <c r="L198" s="175"/>
      <c r="M198" s="175"/>
      <c r="N198" s="175"/>
      <c r="O198" s="175"/>
      <c r="P198" s="175"/>
      <c r="Q198" s="175"/>
      <c r="R198" s="175"/>
      <c r="S198" s="175"/>
      <c r="T198" s="175"/>
      <c r="U198" s="175"/>
      <c r="V198" s="175"/>
      <c r="W198" s="175"/>
    </row>
    <row r="199" ht="15.75" customHeight="1">
      <c r="A199" s="175"/>
      <c r="B199" s="175"/>
      <c r="C199" s="175"/>
      <c r="D199" s="175"/>
      <c r="E199" s="175"/>
      <c r="F199" s="175"/>
      <c r="G199" s="175"/>
      <c r="H199" s="175"/>
      <c r="I199" s="175"/>
      <c r="J199" s="175"/>
      <c r="K199" s="175"/>
      <c r="L199" s="175"/>
      <c r="M199" s="175"/>
      <c r="N199" s="175"/>
      <c r="O199" s="175"/>
      <c r="P199" s="175"/>
      <c r="Q199" s="175"/>
      <c r="R199" s="175"/>
      <c r="S199" s="175"/>
      <c r="T199" s="175"/>
      <c r="U199" s="175"/>
      <c r="V199" s="175"/>
      <c r="W199" s="175"/>
    </row>
    <row r="200" ht="15.75" customHeight="1">
      <c r="A200" s="175"/>
      <c r="B200" s="175"/>
      <c r="C200" s="175"/>
      <c r="D200" s="175"/>
      <c r="E200" s="175"/>
      <c r="F200" s="175"/>
      <c r="G200" s="175"/>
      <c r="H200" s="175"/>
      <c r="I200" s="175"/>
      <c r="J200" s="175"/>
      <c r="K200" s="175"/>
      <c r="L200" s="175"/>
      <c r="M200" s="175"/>
      <c r="N200" s="175"/>
      <c r="O200" s="175"/>
      <c r="P200" s="175"/>
      <c r="Q200" s="175"/>
      <c r="R200" s="175"/>
      <c r="S200" s="175"/>
      <c r="T200" s="175"/>
      <c r="U200" s="175"/>
      <c r="V200" s="175"/>
      <c r="W200" s="175"/>
    </row>
    <row r="201" ht="15.75" customHeight="1">
      <c r="A201" s="175"/>
      <c r="B201" s="175"/>
      <c r="C201" s="175"/>
      <c r="D201" s="175"/>
      <c r="E201" s="175"/>
      <c r="F201" s="175"/>
      <c r="G201" s="175"/>
      <c r="H201" s="175"/>
      <c r="I201" s="175"/>
      <c r="J201" s="175"/>
      <c r="K201" s="175"/>
      <c r="L201" s="175"/>
      <c r="M201" s="175"/>
      <c r="N201" s="175"/>
      <c r="O201" s="175"/>
      <c r="P201" s="175"/>
      <c r="Q201" s="175"/>
      <c r="R201" s="175"/>
      <c r="S201" s="175"/>
      <c r="T201" s="175"/>
      <c r="U201" s="175"/>
      <c r="V201" s="175"/>
      <c r="W201" s="175"/>
    </row>
    <row r="202" ht="15.75" customHeight="1">
      <c r="A202" s="175"/>
      <c r="B202" s="175"/>
      <c r="C202" s="175"/>
      <c r="D202" s="175"/>
      <c r="E202" s="175"/>
      <c r="F202" s="175"/>
      <c r="G202" s="175"/>
      <c r="H202" s="175"/>
      <c r="I202" s="175"/>
      <c r="J202" s="175"/>
      <c r="K202" s="175"/>
      <c r="L202" s="175"/>
      <c r="M202" s="175"/>
      <c r="N202" s="175"/>
      <c r="O202" s="175"/>
      <c r="P202" s="175"/>
      <c r="Q202" s="175"/>
      <c r="R202" s="175"/>
      <c r="S202" s="175"/>
      <c r="T202" s="175"/>
      <c r="U202" s="175"/>
      <c r="V202" s="175"/>
      <c r="W202" s="175"/>
    </row>
    <row r="203" ht="15.75" customHeight="1">
      <c r="A203" s="175"/>
      <c r="B203" s="175"/>
      <c r="C203" s="175"/>
      <c r="D203" s="175"/>
      <c r="E203" s="175"/>
      <c r="F203" s="175"/>
      <c r="G203" s="175"/>
      <c r="H203" s="175"/>
      <c r="I203" s="175"/>
      <c r="J203" s="175"/>
      <c r="K203" s="175"/>
      <c r="L203" s="175"/>
      <c r="M203" s="175"/>
      <c r="N203" s="175"/>
      <c r="O203" s="175"/>
      <c r="P203" s="175"/>
      <c r="Q203" s="175"/>
      <c r="R203" s="175"/>
      <c r="S203" s="175"/>
      <c r="T203" s="175"/>
      <c r="U203" s="175"/>
      <c r="V203" s="175"/>
      <c r="W203" s="175"/>
    </row>
    <row r="204" ht="15.75" customHeight="1">
      <c r="A204" s="175"/>
      <c r="B204" s="175"/>
      <c r="C204" s="175"/>
      <c r="D204" s="175"/>
      <c r="E204" s="175"/>
      <c r="F204" s="175"/>
      <c r="G204" s="175"/>
      <c r="H204" s="175"/>
      <c r="I204" s="175"/>
      <c r="J204" s="175"/>
      <c r="K204" s="175"/>
      <c r="L204" s="175"/>
      <c r="M204" s="175"/>
      <c r="N204" s="175"/>
      <c r="O204" s="175"/>
      <c r="P204" s="175"/>
      <c r="Q204" s="175"/>
      <c r="R204" s="175"/>
      <c r="S204" s="175"/>
      <c r="T204" s="175"/>
      <c r="U204" s="175"/>
      <c r="V204" s="175"/>
      <c r="W204" s="175"/>
    </row>
    <row r="205" ht="15.75" customHeight="1">
      <c r="A205" s="175"/>
      <c r="B205" s="175"/>
      <c r="C205" s="175"/>
      <c r="D205" s="175"/>
      <c r="E205" s="175"/>
      <c r="F205" s="175"/>
      <c r="G205" s="175"/>
      <c r="H205" s="175"/>
      <c r="I205" s="175"/>
      <c r="J205" s="175"/>
      <c r="K205" s="175"/>
      <c r="L205" s="175"/>
      <c r="M205" s="175"/>
      <c r="N205" s="175"/>
      <c r="O205" s="175"/>
      <c r="P205" s="175"/>
      <c r="Q205" s="175"/>
      <c r="R205" s="175"/>
      <c r="S205" s="175"/>
      <c r="T205" s="175"/>
      <c r="U205" s="175"/>
      <c r="V205" s="175"/>
      <c r="W205" s="175"/>
    </row>
    <row r="206" ht="15.75" customHeight="1">
      <c r="A206" s="175"/>
      <c r="B206" s="175"/>
      <c r="C206" s="175"/>
      <c r="D206" s="175"/>
      <c r="E206" s="175"/>
      <c r="F206" s="175"/>
      <c r="G206" s="175"/>
      <c r="H206" s="175"/>
      <c r="I206" s="175"/>
      <c r="J206" s="175"/>
      <c r="K206" s="175"/>
      <c r="L206" s="175"/>
      <c r="M206" s="175"/>
      <c r="N206" s="175"/>
      <c r="O206" s="175"/>
      <c r="P206" s="175"/>
      <c r="Q206" s="175"/>
      <c r="R206" s="175"/>
      <c r="S206" s="175"/>
      <c r="T206" s="175"/>
      <c r="U206" s="175"/>
      <c r="V206" s="175"/>
      <c r="W206" s="175"/>
    </row>
    <row r="207" ht="15.75" customHeight="1">
      <c r="A207" s="175"/>
      <c r="B207" s="175"/>
      <c r="C207" s="175"/>
      <c r="D207" s="175"/>
      <c r="E207" s="175"/>
      <c r="F207" s="175"/>
      <c r="G207" s="175"/>
      <c r="H207" s="175"/>
      <c r="I207" s="175"/>
      <c r="J207" s="175"/>
      <c r="K207" s="175"/>
      <c r="L207" s="175"/>
      <c r="M207" s="175"/>
      <c r="N207" s="175"/>
      <c r="O207" s="175"/>
      <c r="P207" s="175"/>
      <c r="Q207" s="175"/>
      <c r="R207" s="175"/>
      <c r="S207" s="175"/>
      <c r="T207" s="175"/>
      <c r="U207" s="175"/>
      <c r="V207" s="175"/>
      <c r="W207" s="175"/>
    </row>
    <row r="208" ht="15.75" customHeight="1">
      <c r="A208" s="175"/>
      <c r="B208" s="175"/>
      <c r="C208" s="175"/>
      <c r="D208" s="175"/>
      <c r="E208" s="175"/>
      <c r="F208" s="175"/>
      <c r="G208" s="175"/>
      <c r="H208" s="175"/>
      <c r="I208" s="175"/>
      <c r="J208" s="175"/>
      <c r="K208" s="175"/>
      <c r="L208" s="175"/>
      <c r="M208" s="175"/>
      <c r="N208" s="175"/>
      <c r="O208" s="175"/>
      <c r="P208" s="175"/>
      <c r="Q208" s="175"/>
      <c r="R208" s="175"/>
      <c r="S208" s="175"/>
      <c r="T208" s="175"/>
      <c r="U208" s="175"/>
      <c r="V208" s="175"/>
      <c r="W208" s="175"/>
    </row>
    <row r="209" ht="15.75" customHeight="1">
      <c r="A209" s="175"/>
      <c r="B209" s="175"/>
      <c r="C209" s="175"/>
      <c r="D209" s="175"/>
      <c r="E209" s="175"/>
      <c r="F209" s="175"/>
      <c r="G209" s="175"/>
      <c r="H209" s="175"/>
      <c r="I209" s="175"/>
      <c r="J209" s="175"/>
      <c r="K209" s="175"/>
      <c r="L209" s="175"/>
      <c r="M209" s="175"/>
      <c r="N209" s="175"/>
      <c r="O209" s="175"/>
      <c r="P209" s="175"/>
      <c r="Q209" s="175"/>
      <c r="R209" s="175"/>
      <c r="S209" s="175"/>
      <c r="T209" s="175"/>
      <c r="U209" s="175"/>
      <c r="V209" s="175"/>
      <c r="W209" s="175"/>
    </row>
    <row r="210" ht="15.75" customHeight="1">
      <c r="A210" s="175"/>
      <c r="B210" s="175"/>
      <c r="C210" s="175"/>
      <c r="D210" s="175"/>
      <c r="E210" s="175"/>
      <c r="F210" s="175"/>
      <c r="G210" s="175"/>
      <c r="H210" s="175"/>
      <c r="I210" s="175"/>
      <c r="J210" s="175"/>
      <c r="K210" s="175"/>
      <c r="L210" s="175"/>
      <c r="M210" s="175"/>
      <c r="N210" s="175"/>
      <c r="O210" s="175"/>
      <c r="P210" s="175"/>
      <c r="Q210" s="175"/>
      <c r="R210" s="175"/>
      <c r="S210" s="175"/>
      <c r="T210" s="175"/>
      <c r="U210" s="175"/>
      <c r="V210" s="175"/>
      <c r="W210" s="175"/>
    </row>
    <row r="211" ht="15.75" customHeight="1">
      <c r="A211" s="175"/>
      <c r="B211" s="175"/>
      <c r="C211" s="175"/>
      <c r="D211" s="175"/>
      <c r="E211" s="175"/>
      <c r="F211" s="175"/>
      <c r="G211" s="175"/>
      <c r="H211" s="175"/>
      <c r="I211" s="175"/>
      <c r="J211" s="175"/>
      <c r="K211" s="175"/>
      <c r="L211" s="175"/>
      <c r="M211" s="175"/>
      <c r="N211" s="175"/>
      <c r="O211" s="175"/>
      <c r="P211" s="175"/>
      <c r="Q211" s="175"/>
      <c r="R211" s="175"/>
      <c r="S211" s="175"/>
      <c r="T211" s="175"/>
      <c r="U211" s="175"/>
      <c r="V211" s="175"/>
      <c r="W211" s="175"/>
    </row>
    <row r="212" ht="15.75" customHeight="1">
      <c r="A212" s="175"/>
      <c r="B212" s="175"/>
      <c r="C212" s="175"/>
      <c r="D212" s="175"/>
      <c r="E212" s="175"/>
      <c r="F212" s="175"/>
      <c r="G212" s="175"/>
      <c r="H212" s="175"/>
      <c r="I212" s="175"/>
      <c r="J212" s="175"/>
      <c r="K212" s="175"/>
      <c r="L212" s="175"/>
      <c r="M212" s="175"/>
      <c r="N212" s="175"/>
      <c r="O212" s="175"/>
      <c r="P212" s="175"/>
      <c r="Q212" s="175"/>
      <c r="R212" s="175"/>
      <c r="S212" s="175"/>
      <c r="T212" s="175"/>
      <c r="U212" s="175"/>
      <c r="V212" s="175"/>
      <c r="W212" s="175"/>
    </row>
    <row r="213" ht="15.75" customHeight="1">
      <c r="A213" s="175"/>
      <c r="B213" s="175"/>
      <c r="C213" s="175"/>
      <c r="D213" s="175"/>
      <c r="E213" s="175"/>
      <c r="F213" s="175"/>
      <c r="G213" s="175"/>
      <c r="H213" s="175"/>
      <c r="I213" s="175"/>
      <c r="J213" s="175"/>
      <c r="K213" s="175"/>
      <c r="L213" s="175"/>
      <c r="M213" s="175"/>
      <c r="N213" s="175"/>
      <c r="O213" s="175"/>
      <c r="P213" s="175"/>
      <c r="Q213" s="175"/>
      <c r="R213" s="175"/>
      <c r="S213" s="175"/>
      <c r="T213" s="175"/>
      <c r="U213" s="175"/>
      <c r="V213" s="175"/>
      <c r="W213" s="175"/>
    </row>
    <row r="214" ht="15.75" customHeight="1">
      <c r="A214" s="175"/>
      <c r="B214" s="175"/>
      <c r="C214" s="175"/>
      <c r="D214" s="175"/>
      <c r="E214" s="175"/>
      <c r="F214" s="175"/>
      <c r="G214" s="175"/>
      <c r="H214" s="175"/>
      <c r="I214" s="175"/>
      <c r="J214" s="175"/>
      <c r="K214" s="175"/>
      <c r="L214" s="175"/>
      <c r="M214" s="175"/>
      <c r="N214" s="175"/>
      <c r="O214" s="175"/>
      <c r="P214" s="175"/>
      <c r="Q214" s="175"/>
      <c r="R214" s="175"/>
      <c r="S214" s="175"/>
      <c r="T214" s="175"/>
      <c r="U214" s="175"/>
      <c r="V214" s="175"/>
      <c r="W214" s="175"/>
    </row>
    <row r="215" ht="15.75" customHeight="1">
      <c r="A215" s="175"/>
      <c r="B215" s="175"/>
      <c r="C215" s="175"/>
      <c r="D215" s="175"/>
      <c r="E215" s="175"/>
      <c r="F215" s="175"/>
      <c r="G215" s="175"/>
      <c r="H215" s="175"/>
      <c r="I215" s="175"/>
      <c r="J215" s="175"/>
      <c r="K215" s="175"/>
      <c r="L215" s="175"/>
      <c r="M215" s="175"/>
      <c r="N215" s="175"/>
      <c r="O215" s="175"/>
      <c r="P215" s="175"/>
      <c r="Q215" s="175"/>
      <c r="R215" s="175"/>
      <c r="S215" s="175"/>
      <c r="T215" s="175"/>
      <c r="U215" s="175"/>
      <c r="V215" s="175"/>
      <c r="W215" s="175"/>
    </row>
    <row r="216" ht="15.75" customHeight="1">
      <c r="A216" s="175"/>
      <c r="B216" s="175"/>
      <c r="C216" s="175"/>
      <c r="D216" s="175"/>
      <c r="E216" s="175"/>
      <c r="F216" s="175"/>
      <c r="G216" s="175"/>
      <c r="H216" s="175"/>
      <c r="I216" s="175"/>
      <c r="J216" s="175"/>
      <c r="K216" s="175"/>
      <c r="L216" s="175"/>
      <c r="M216" s="175"/>
      <c r="N216" s="175"/>
      <c r="O216" s="175"/>
      <c r="P216" s="175"/>
      <c r="Q216" s="175"/>
      <c r="R216" s="175"/>
      <c r="S216" s="175"/>
      <c r="T216" s="175"/>
      <c r="U216" s="175"/>
      <c r="V216" s="175"/>
      <c r="W216" s="175"/>
    </row>
    <row r="217" ht="15.75" customHeight="1">
      <c r="A217" s="175"/>
      <c r="B217" s="175"/>
      <c r="C217" s="175"/>
      <c r="D217" s="175"/>
      <c r="E217" s="175"/>
      <c r="F217" s="175"/>
      <c r="G217" s="175"/>
      <c r="H217" s="175"/>
      <c r="I217" s="175"/>
      <c r="J217" s="175"/>
      <c r="K217" s="175"/>
      <c r="L217" s="175"/>
      <c r="M217" s="175"/>
      <c r="N217" s="175"/>
      <c r="O217" s="175"/>
      <c r="P217" s="175"/>
      <c r="Q217" s="175"/>
      <c r="R217" s="175"/>
      <c r="S217" s="175"/>
      <c r="T217" s="175"/>
      <c r="U217" s="175"/>
      <c r="V217" s="175"/>
      <c r="W217" s="175"/>
    </row>
    <row r="218" ht="15.75" customHeight="1">
      <c r="A218" s="175"/>
      <c r="B218" s="175"/>
      <c r="C218" s="175"/>
      <c r="D218" s="175"/>
      <c r="E218" s="175"/>
      <c r="F218" s="175"/>
      <c r="G218" s="175"/>
      <c r="H218" s="175"/>
      <c r="I218" s="175"/>
      <c r="J218" s="175"/>
      <c r="K218" s="175"/>
      <c r="L218" s="175"/>
      <c r="M218" s="175"/>
      <c r="N218" s="175"/>
      <c r="O218" s="175"/>
      <c r="P218" s="175"/>
      <c r="Q218" s="175"/>
      <c r="R218" s="175"/>
      <c r="S218" s="175"/>
      <c r="T218" s="175"/>
      <c r="U218" s="175"/>
      <c r="V218" s="175"/>
      <c r="W218" s="175"/>
    </row>
    <row r="219" ht="15.75" customHeight="1">
      <c r="A219" s="175"/>
      <c r="B219" s="175"/>
      <c r="C219" s="175"/>
      <c r="D219" s="175"/>
      <c r="E219" s="175"/>
      <c r="F219" s="175"/>
      <c r="G219" s="175"/>
      <c r="H219" s="175"/>
      <c r="I219" s="175"/>
      <c r="J219" s="175"/>
      <c r="K219" s="175"/>
      <c r="L219" s="175"/>
      <c r="M219" s="175"/>
      <c r="N219" s="175"/>
      <c r="O219" s="175"/>
      <c r="P219" s="175"/>
      <c r="Q219" s="175"/>
      <c r="R219" s="175"/>
      <c r="S219" s="175"/>
      <c r="T219" s="175"/>
      <c r="U219" s="175"/>
      <c r="V219" s="175"/>
      <c r="W219" s="175"/>
    </row>
    <row r="220" ht="15.75" customHeight="1">
      <c r="A220" s="175"/>
      <c r="B220" s="175"/>
      <c r="C220" s="175"/>
      <c r="D220" s="175"/>
      <c r="E220" s="175"/>
      <c r="F220" s="175"/>
      <c r="G220" s="175"/>
      <c r="H220" s="175"/>
      <c r="I220" s="175"/>
      <c r="J220" s="175"/>
      <c r="K220" s="175"/>
      <c r="L220" s="175"/>
      <c r="M220" s="175"/>
      <c r="N220" s="175"/>
      <c r="O220" s="175"/>
      <c r="P220" s="175"/>
      <c r="Q220" s="175"/>
      <c r="R220" s="175"/>
      <c r="S220" s="175"/>
      <c r="T220" s="175"/>
      <c r="U220" s="175"/>
      <c r="V220" s="175"/>
      <c r="W220" s="175"/>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C1"/>
  </mergeCells>
  <hyperlinks>
    <hyperlink r:id="rId1" ref="C3"/>
  </hyperlinks>
  <printOptions/>
  <pageMargins bottom="0.787401575" footer="0.0" header="0.0" left="0.511811024" right="0.511811024" top="0.787401575"/>
  <pageSetup orientation="landscape"/>
  <drawing r:id="rId2"/>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9000"/>
    <pageSetUpPr/>
  </sheetPr>
  <sheetViews>
    <sheetView workbookViewId="0"/>
  </sheetViews>
  <sheetFormatPr customHeight="1" defaultColWidth="12.63" defaultRowHeight="15.0"/>
  <cols>
    <col customWidth="1" min="1" max="1" width="4.75"/>
    <col customWidth="1" min="2" max="2" width="41.38"/>
    <col customWidth="1" min="3" max="3" width="10.75"/>
    <col customWidth="1" min="4" max="4" width="73.38"/>
    <col customWidth="1" hidden="1" min="5" max="5" width="12.13"/>
    <col customWidth="1" hidden="1" min="6" max="6" width="11.88"/>
    <col customWidth="1" hidden="1" min="7" max="7" width="15.38"/>
    <col customWidth="1" hidden="1" min="8" max="8" width="16.0"/>
    <col customWidth="1" hidden="1" min="9" max="11" width="8.63"/>
    <col customWidth="1" min="12" max="12" width="5.0"/>
    <col customWidth="1" min="13" max="32" width="9.13"/>
  </cols>
  <sheetData>
    <row r="1" ht="12.75" customHeight="1">
      <c r="A1" s="31" t="s">
        <v>830</v>
      </c>
      <c r="E1" s="172"/>
      <c r="F1" s="172"/>
      <c r="G1" s="172"/>
      <c r="H1" s="172"/>
      <c r="I1" s="172"/>
      <c r="J1" s="172"/>
      <c r="K1" s="172"/>
      <c r="L1" s="172"/>
      <c r="M1" s="172"/>
      <c r="N1" s="172"/>
      <c r="O1" s="172"/>
      <c r="P1" s="172"/>
      <c r="Q1" s="172"/>
      <c r="R1" s="172"/>
      <c r="S1" s="172"/>
      <c r="T1" s="172"/>
      <c r="U1" s="172"/>
      <c r="V1" s="172"/>
      <c r="W1" s="172"/>
      <c r="X1" s="172"/>
    </row>
    <row r="2" ht="12.75" customHeight="1">
      <c r="A2" s="358" t="s">
        <v>831</v>
      </c>
      <c r="B2" s="68"/>
      <c r="C2" s="68"/>
      <c r="D2" s="69"/>
      <c r="E2" s="172"/>
      <c r="F2" s="172"/>
      <c r="G2" s="172"/>
      <c r="H2" s="172"/>
      <c r="I2" s="172"/>
      <c r="J2" s="172"/>
      <c r="K2" s="172"/>
      <c r="L2" s="172"/>
      <c r="M2" s="172"/>
      <c r="N2" s="172"/>
      <c r="O2" s="172"/>
      <c r="P2" s="172"/>
      <c r="Q2" s="172"/>
      <c r="R2" s="172"/>
      <c r="S2" s="172"/>
      <c r="T2" s="172"/>
      <c r="U2" s="172"/>
      <c r="V2" s="172"/>
      <c r="W2" s="172"/>
      <c r="X2" s="172"/>
    </row>
    <row r="3" ht="12.75" customHeight="1">
      <c r="A3" s="172"/>
      <c r="B3" s="172"/>
      <c r="C3" s="172"/>
      <c r="D3" s="172"/>
      <c r="E3" s="172"/>
      <c r="F3" s="172"/>
      <c r="G3" s="172"/>
      <c r="H3" s="172"/>
      <c r="I3" s="172"/>
      <c r="J3" s="172"/>
      <c r="K3" s="172"/>
      <c r="L3" s="172"/>
      <c r="M3" s="172"/>
      <c r="N3" s="172"/>
      <c r="O3" s="172"/>
      <c r="P3" s="172"/>
      <c r="Q3" s="172"/>
      <c r="R3" s="172"/>
      <c r="S3" s="172"/>
      <c r="T3" s="172"/>
      <c r="U3" s="172"/>
      <c r="V3" s="172"/>
      <c r="W3" s="172"/>
      <c r="X3" s="172"/>
    </row>
    <row r="4" ht="12.75" customHeight="1">
      <c r="A4" s="359" t="s">
        <v>56</v>
      </c>
      <c r="B4" s="15"/>
      <c r="C4" s="360" t="s">
        <v>832</v>
      </c>
      <c r="D4" s="15"/>
      <c r="E4" s="172"/>
      <c r="F4" s="172"/>
      <c r="G4" s="172"/>
      <c r="H4" s="172"/>
      <c r="I4" s="172"/>
      <c r="J4" s="172"/>
      <c r="K4" s="172"/>
      <c r="L4" s="172"/>
      <c r="M4" s="172"/>
      <c r="N4" s="172"/>
      <c r="O4" s="172"/>
      <c r="P4" s="172"/>
      <c r="Q4" s="172"/>
      <c r="R4" s="172"/>
      <c r="S4" s="172"/>
      <c r="T4" s="172"/>
      <c r="U4" s="172"/>
      <c r="V4" s="172"/>
      <c r="W4" s="172"/>
      <c r="X4" s="172"/>
    </row>
    <row r="5" ht="12.75" customHeight="1">
      <c r="A5" s="157" t="s">
        <v>31</v>
      </c>
      <c r="B5" s="361" t="s">
        <v>60</v>
      </c>
      <c r="C5" s="362" t="s">
        <v>833</v>
      </c>
      <c r="D5" s="15"/>
      <c r="E5" s="172"/>
      <c r="F5" s="172"/>
      <c r="G5" s="172"/>
      <c r="H5" s="172"/>
      <c r="I5" s="172"/>
      <c r="J5" s="172"/>
      <c r="K5" s="172"/>
      <c r="L5" s="172"/>
      <c r="M5" s="172"/>
      <c r="N5" s="172"/>
      <c r="O5" s="172"/>
      <c r="P5" s="172"/>
      <c r="Q5" s="172"/>
      <c r="R5" s="172"/>
      <c r="S5" s="172"/>
      <c r="T5" s="172"/>
      <c r="U5" s="172"/>
      <c r="V5" s="172"/>
      <c r="W5" s="172"/>
      <c r="X5" s="172"/>
    </row>
    <row r="6" ht="12.75" customHeight="1">
      <c r="A6" s="157" t="s">
        <v>33</v>
      </c>
      <c r="B6" s="361" t="s">
        <v>834</v>
      </c>
      <c r="C6" s="363" t="s">
        <v>835</v>
      </c>
      <c r="D6" s="15"/>
      <c r="E6" s="172"/>
      <c r="F6" s="172"/>
      <c r="G6" s="172"/>
      <c r="H6" s="172"/>
      <c r="I6" s="172"/>
      <c r="J6" s="172"/>
      <c r="K6" s="172"/>
      <c r="L6" s="172"/>
      <c r="M6" s="172"/>
      <c r="N6" s="172"/>
      <c r="O6" s="172"/>
      <c r="P6" s="172"/>
      <c r="Q6" s="172"/>
      <c r="R6" s="172"/>
      <c r="S6" s="172"/>
      <c r="T6" s="172"/>
      <c r="U6" s="172"/>
      <c r="V6" s="172"/>
      <c r="W6" s="172"/>
      <c r="X6" s="172"/>
    </row>
    <row r="7" ht="12.75" customHeight="1">
      <c r="A7" s="157" t="s">
        <v>36</v>
      </c>
      <c r="B7" s="361" t="s">
        <v>836</v>
      </c>
      <c r="C7" s="363" t="s">
        <v>837</v>
      </c>
      <c r="D7" s="15"/>
      <c r="E7" s="172"/>
      <c r="F7" s="172"/>
      <c r="G7" s="172"/>
      <c r="H7" s="172"/>
      <c r="I7" s="172"/>
      <c r="J7" s="172"/>
      <c r="K7" s="172"/>
      <c r="L7" s="172"/>
      <c r="M7" s="172"/>
      <c r="N7" s="172"/>
      <c r="O7" s="172"/>
      <c r="P7" s="172"/>
      <c r="Q7" s="172"/>
      <c r="R7" s="172"/>
      <c r="S7" s="172"/>
      <c r="T7" s="172"/>
      <c r="U7" s="172"/>
      <c r="V7" s="172"/>
      <c r="W7" s="172"/>
      <c r="X7" s="172"/>
    </row>
    <row r="8" ht="12.75" customHeight="1">
      <c r="A8" s="157" t="s">
        <v>39</v>
      </c>
      <c r="B8" s="361" t="s">
        <v>838</v>
      </c>
      <c r="C8" s="363" t="s">
        <v>839</v>
      </c>
      <c r="D8" s="15"/>
      <c r="E8" s="172"/>
      <c r="F8" s="172"/>
      <c r="G8" s="172"/>
      <c r="H8" s="172"/>
      <c r="I8" s="172"/>
      <c r="J8" s="172"/>
      <c r="K8" s="172"/>
      <c r="L8" s="172"/>
      <c r="M8" s="172"/>
      <c r="N8" s="172"/>
      <c r="O8" s="172"/>
      <c r="P8" s="172"/>
      <c r="Q8" s="172"/>
      <c r="R8" s="172"/>
      <c r="S8" s="172"/>
      <c r="T8" s="172"/>
      <c r="U8" s="172"/>
      <c r="V8" s="172"/>
      <c r="W8" s="172"/>
      <c r="X8" s="172"/>
    </row>
    <row r="9" ht="12.75" customHeight="1">
      <c r="A9" s="157" t="s">
        <v>41</v>
      </c>
      <c r="B9" s="361" t="s">
        <v>840</v>
      </c>
      <c r="C9" s="363" t="s">
        <v>841</v>
      </c>
      <c r="D9" s="15"/>
      <c r="E9" s="172"/>
      <c r="F9" s="172"/>
      <c r="G9" s="172"/>
      <c r="H9" s="172"/>
      <c r="I9" s="172"/>
      <c r="J9" s="172"/>
      <c r="K9" s="172"/>
      <c r="L9" s="172"/>
      <c r="M9" s="172"/>
      <c r="N9" s="172"/>
      <c r="O9" s="172"/>
      <c r="P9" s="172"/>
      <c r="Q9" s="172"/>
      <c r="R9" s="172"/>
      <c r="S9" s="172"/>
      <c r="T9" s="172"/>
      <c r="U9" s="172"/>
      <c r="V9" s="172"/>
      <c r="W9" s="172"/>
      <c r="X9" s="172"/>
    </row>
    <row r="10" ht="12.75" customHeight="1">
      <c r="A10" s="157" t="s">
        <v>65</v>
      </c>
      <c r="B10" s="361" t="s">
        <v>842</v>
      </c>
      <c r="C10" s="363" t="s">
        <v>843</v>
      </c>
      <c r="D10" s="15"/>
      <c r="E10" s="172"/>
      <c r="F10" s="172"/>
      <c r="G10" s="172"/>
      <c r="H10" s="172"/>
      <c r="I10" s="172"/>
      <c r="J10" s="172"/>
      <c r="K10" s="172"/>
      <c r="L10" s="172"/>
      <c r="M10" s="172"/>
      <c r="N10" s="172"/>
      <c r="O10" s="172"/>
      <c r="P10" s="172"/>
      <c r="Q10" s="172"/>
      <c r="R10" s="172"/>
      <c r="S10" s="172"/>
      <c r="T10" s="172"/>
      <c r="U10" s="172"/>
      <c r="V10" s="172"/>
      <c r="W10" s="172"/>
      <c r="X10" s="172"/>
    </row>
    <row r="11" ht="12.75" customHeight="1">
      <c r="A11" s="157" t="s">
        <v>84</v>
      </c>
      <c r="B11" s="361" t="s">
        <v>66</v>
      </c>
      <c r="C11" s="363"/>
      <c r="D11" s="15"/>
      <c r="E11" s="172"/>
      <c r="F11" s="172"/>
      <c r="G11" s="172"/>
      <c r="H11" s="172"/>
      <c r="I11" s="172"/>
      <c r="J11" s="172"/>
      <c r="K11" s="172"/>
      <c r="L11" s="172"/>
      <c r="M11" s="172"/>
      <c r="N11" s="172"/>
      <c r="O11" s="172"/>
      <c r="P11" s="172"/>
      <c r="Q11" s="172"/>
      <c r="R11" s="172"/>
      <c r="S11" s="172"/>
      <c r="T11" s="172"/>
      <c r="U11" s="172"/>
      <c r="V11" s="172"/>
      <c r="W11" s="172"/>
      <c r="X11" s="172"/>
    </row>
    <row r="12" ht="12.75" customHeight="1">
      <c r="A12" s="364"/>
      <c r="B12" s="63"/>
      <c r="C12" s="63"/>
      <c r="D12" s="63"/>
      <c r="E12" s="172"/>
      <c r="F12" s="172"/>
      <c r="G12" s="172"/>
      <c r="H12" s="172"/>
      <c r="I12" s="172"/>
      <c r="J12" s="172"/>
      <c r="K12" s="172"/>
      <c r="L12" s="172"/>
      <c r="M12" s="172"/>
      <c r="N12" s="172"/>
      <c r="O12" s="172"/>
      <c r="P12" s="172"/>
      <c r="Q12" s="172"/>
      <c r="R12" s="172"/>
      <c r="S12" s="172"/>
      <c r="T12" s="172"/>
      <c r="U12" s="172"/>
      <c r="V12" s="172"/>
      <c r="W12" s="172"/>
      <c r="X12" s="172"/>
    </row>
    <row r="13" ht="12.75" customHeight="1">
      <c r="A13" s="365" t="s">
        <v>844</v>
      </c>
      <c r="B13" s="68"/>
      <c r="C13" s="68"/>
      <c r="D13" s="69"/>
      <c r="E13" s="172"/>
      <c r="F13" s="366"/>
      <c r="G13" s="172"/>
      <c r="H13" s="172"/>
      <c r="I13" s="172"/>
      <c r="J13" s="172"/>
      <c r="K13" s="172"/>
      <c r="L13" s="172"/>
      <c r="M13" s="172"/>
      <c r="N13" s="172"/>
      <c r="O13" s="172"/>
      <c r="P13" s="172"/>
      <c r="Q13" s="172"/>
      <c r="R13" s="172"/>
      <c r="S13" s="172"/>
      <c r="T13" s="172"/>
      <c r="U13" s="172"/>
      <c r="V13" s="172"/>
      <c r="W13" s="172"/>
      <c r="X13" s="172"/>
    </row>
    <row r="14" ht="12.75" customHeight="1">
      <c r="A14" s="367"/>
      <c r="E14" s="172"/>
      <c r="F14" s="172"/>
      <c r="G14" s="172"/>
      <c r="H14" s="172"/>
      <c r="I14" s="172"/>
      <c r="J14" s="172"/>
      <c r="K14" s="172"/>
      <c r="L14" s="172"/>
      <c r="M14" s="172"/>
      <c r="N14" s="172"/>
      <c r="O14" s="172"/>
      <c r="P14" s="172"/>
      <c r="Q14" s="172"/>
      <c r="R14" s="172"/>
      <c r="S14" s="172"/>
      <c r="T14" s="172"/>
      <c r="U14" s="172"/>
      <c r="V14" s="172"/>
      <c r="W14" s="172"/>
      <c r="X14" s="172"/>
    </row>
    <row r="15" ht="12.75" customHeight="1">
      <c r="A15" s="368" t="s">
        <v>69</v>
      </c>
      <c r="B15" s="15"/>
      <c r="C15" s="369" t="s">
        <v>845</v>
      </c>
      <c r="D15" s="369" t="s">
        <v>846</v>
      </c>
      <c r="E15" s="172"/>
      <c r="F15" s="172"/>
      <c r="G15" s="172"/>
      <c r="H15" s="172"/>
      <c r="I15" s="172"/>
      <c r="J15" s="172"/>
      <c r="K15" s="172"/>
      <c r="L15" s="172"/>
      <c r="M15" s="172"/>
      <c r="N15" s="172"/>
      <c r="O15" s="172"/>
      <c r="P15" s="172"/>
      <c r="Q15" s="172"/>
      <c r="R15" s="172"/>
      <c r="S15" s="172"/>
      <c r="T15" s="172"/>
      <c r="U15" s="172"/>
      <c r="V15" s="172"/>
      <c r="W15" s="172"/>
      <c r="X15" s="172"/>
    </row>
    <row r="16" ht="12.75" customHeight="1">
      <c r="A16" s="370" t="s">
        <v>31</v>
      </c>
      <c r="B16" s="361" t="s">
        <v>847</v>
      </c>
      <c r="C16" s="371">
        <v>0.0833</v>
      </c>
      <c r="D16" s="372" t="s">
        <v>848</v>
      </c>
      <c r="E16" s="172"/>
      <c r="F16" s="373"/>
      <c r="G16" s="172"/>
      <c r="H16" s="172"/>
      <c r="I16" s="172"/>
      <c r="J16" s="172"/>
      <c r="K16" s="172"/>
      <c r="L16" s="172"/>
      <c r="M16" s="172"/>
      <c r="N16" s="172"/>
      <c r="O16" s="172"/>
      <c r="P16" s="172"/>
      <c r="Q16" s="172"/>
      <c r="R16" s="172"/>
      <c r="S16" s="172"/>
      <c r="T16" s="172"/>
      <c r="U16" s="172"/>
      <c r="V16" s="172"/>
      <c r="W16" s="172"/>
      <c r="X16" s="172"/>
    </row>
    <row r="17" ht="12.75" customHeight="1">
      <c r="A17" s="370" t="s">
        <v>33</v>
      </c>
      <c r="B17" s="361" t="s">
        <v>71</v>
      </c>
      <c r="C17" s="371">
        <v>0.121</v>
      </c>
      <c r="D17" s="372" t="s">
        <v>849</v>
      </c>
      <c r="E17" s="172"/>
      <c r="F17" s="373"/>
      <c r="G17" s="172"/>
      <c r="H17" s="172"/>
      <c r="I17" s="172"/>
      <c r="J17" s="172"/>
      <c r="K17" s="172"/>
      <c r="L17" s="172"/>
      <c r="M17" s="172"/>
      <c r="N17" s="172"/>
      <c r="O17" s="172"/>
      <c r="P17" s="172"/>
      <c r="Q17" s="172"/>
      <c r="R17" s="172"/>
      <c r="S17" s="172"/>
      <c r="T17" s="172"/>
      <c r="U17" s="172"/>
      <c r="V17" s="172"/>
      <c r="W17" s="172"/>
      <c r="X17" s="172"/>
    </row>
    <row r="18" ht="12.75" customHeight="1">
      <c r="A18" s="374" t="s">
        <v>850</v>
      </c>
      <c r="B18" s="69"/>
      <c r="C18" s="375">
        <f>SUM(C16:C17)</f>
        <v>0.2043</v>
      </c>
      <c r="D18" s="372"/>
      <c r="E18" s="172"/>
      <c r="F18" s="373"/>
      <c r="G18" s="172"/>
      <c r="H18" s="172"/>
      <c r="I18" s="172"/>
      <c r="J18" s="172"/>
      <c r="K18" s="172"/>
      <c r="L18" s="172"/>
      <c r="M18" s="172"/>
      <c r="N18" s="172"/>
      <c r="O18" s="172"/>
      <c r="P18" s="172"/>
      <c r="Q18" s="172"/>
      <c r="R18" s="172"/>
      <c r="S18" s="172"/>
      <c r="T18" s="172"/>
      <c r="U18" s="172"/>
      <c r="V18" s="172"/>
      <c r="W18" s="172"/>
      <c r="X18" s="172"/>
    </row>
    <row r="19" ht="12.75" customHeight="1">
      <c r="A19" s="157" t="s">
        <v>36</v>
      </c>
      <c r="B19" s="376" t="s">
        <v>851</v>
      </c>
      <c r="C19" s="371">
        <f>C18*C31</f>
        <v>0.07309854</v>
      </c>
      <c r="D19" s="377" t="s">
        <v>852</v>
      </c>
      <c r="E19" s="378"/>
      <c r="F19" s="373"/>
      <c r="G19" s="172"/>
      <c r="H19" s="172"/>
      <c r="I19" s="172"/>
      <c r="J19" s="172"/>
      <c r="K19" s="172"/>
      <c r="L19" s="172"/>
      <c r="M19" s="172"/>
      <c r="N19" s="172"/>
      <c r="O19" s="172"/>
      <c r="P19" s="172"/>
      <c r="Q19" s="172"/>
      <c r="R19" s="172"/>
      <c r="S19" s="172"/>
      <c r="T19" s="172"/>
      <c r="U19" s="172"/>
      <c r="V19" s="172"/>
      <c r="W19" s="172"/>
      <c r="X19" s="172"/>
    </row>
    <row r="20" ht="12.75" customHeight="1">
      <c r="A20" s="379" t="s">
        <v>853</v>
      </c>
      <c r="B20" s="81"/>
      <c r="C20" s="380">
        <f>SUM(C18+C19)</f>
        <v>0.27739854</v>
      </c>
      <c r="D20" s="381"/>
      <c r="E20" s="172"/>
      <c r="F20" s="172"/>
      <c r="G20" s="172"/>
      <c r="H20" s="172"/>
      <c r="I20" s="172"/>
      <c r="J20" s="172"/>
      <c r="K20" s="172"/>
      <c r="L20" s="172"/>
      <c r="M20" s="172"/>
      <c r="N20" s="172"/>
      <c r="O20" s="172"/>
      <c r="P20" s="172"/>
      <c r="Q20" s="172"/>
      <c r="R20" s="172"/>
      <c r="S20" s="172"/>
      <c r="T20" s="172"/>
      <c r="U20" s="172"/>
      <c r="V20" s="172"/>
      <c r="W20" s="172"/>
      <c r="X20" s="172"/>
    </row>
    <row r="21" ht="12.75" customHeight="1">
      <c r="A21" s="359" t="s">
        <v>77</v>
      </c>
      <c r="B21" s="15"/>
      <c r="C21" s="369" t="s">
        <v>845</v>
      </c>
      <c r="D21" s="369" t="s">
        <v>832</v>
      </c>
      <c r="E21" s="172"/>
      <c r="F21" s="172"/>
      <c r="G21" s="172"/>
      <c r="H21" s="172"/>
      <c r="I21" s="172"/>
      <c r="J21" s="172"/>
      <c r="K21" s="172"/>
      <c r="L21" s="172"/>
      <c r="M21" s="172"/>
      <c r="N21" s="172"/>
      <c r="O21" s="172"/>
      <c r="P21" s="172"/>
      <c r="Q21" s="172"/>
      <c r="R21" s="172"/>
      <c r="S21" s="172"/>
      <c r="T21" s="172"/>
      <c r="U21" s="172"/>
      <c r="V21" s="172"/>
      <c r="W21" s="172"/>
      <c r="X21" s="172"/>
    </row>
    <row r="22" ht="12.75" customHeight="1">
      <c r="A22" s="157" t="s">
        <v>31</v>
      </c>
      <c r="B22" s="361" t="s">
        <v>78</v>
      </c>
      <c r="C22" s="371">
        <v>0.2</v>
      </c>
      <c r="D22" s="382" t="s">
        <v>854</v>
      </c>
      <c r="E22" s="172"/>
      <c r="F22" s="172"/>
      <c r="G22" s="172"/>
      <c r="H22" s="172"/>
      <c r="I22" s="172"/>
      <c r="J22" s="172"/>
      <c r="K22" s="172"/>
      <c r="L22" s="172"/>
      <c r="M22" s="172"/>
      <c r="N22" s="172"/>
      <c r="O22" s="172"/>
      <c r="P22" s="172"/>
      <c r="Q22" s="172"/>
      <c r="R22" s="172"/>
      <c r="S22" s="172"/>
      <c r="T22" s="172"/>
      <c r="U22" s="172"/>
      <c r="V22" s="172"/>
      <c r="W22" s="172"/>
      <c r="X22" s="172"/>
    </row>
    <row r="23" ht="12.75" customHeight="1">
      <c r="A23" s="157" t="s">
        <v>33</v>
      </c>
      <c r="B23" s="361" t="s">
        <v>79</v>
      </c>
      <c r="C23" s="371">
        <v>0.025</v>
      </c>
      <c r="D23" s="383" t="s">
        <v>855</v>
      </c>
      <c r="E23" s="172"/>
      <c r="F23" s="172"/>
      <c r="G23" s="172"/>
      <c r="H23" s="172"/>
      <c r="I23" s="172"/>
      <c r="J23" s="172"/>
      <c r="K23" s="172"/>
      <c r="L23" s="172"/>
      <c r="M23" s="172"/>
      <c r="N23" s="172"/>
      <c r="O23" s="172"/>
      <c r="P23" s="172"/>
      <c r="Q23" s="172"/>
      <c r="R23" s="172"/>
      <c r="S23" s="172"/>
      <c r="T23" s="172"/>
      <c r="U23" s="172"/>
      <c r="V23" s="172"/>
      <c r="W23" s="172"/>
      <c r="X23" s="172"/>
    </row>
    <row r="24" ht="12.75" customHeight="1">
      <c r="A24" s="157" t="s">
        <v>36</v>
      </c>
      <c r="B24" s="361" t="s">
        <v>856</v>
      </c>
      <c r="C24" s="371">
        <v>0.0198</v>
      </c>
      <c r="D24" s="383" t="s">
        <v>857</v>
      </c>
      <c r="E24" s="172"/>
      <c r="F24" s="172"/>
      <c r="G24" s="172"/>
      <c r="H24" s="172"/>
      <c r="I24" s="172"/>
      <c r="J24" s="172"/>
      <c r="K24" s="172"/>
      <c r="L24" s="172"/>
      <c r="M24" s="172"/>
      <c r="N24" s="172"/>
      <c r="O24" s="172"/>
      <c r="P24" s="172"/>
      <c r="Q24" s="172"/>
      <c r="R24" s="172"/>
      <c r="S24" s="172"/>
      <c r="T24" s="172"/>
      <c r="U24" s="172"/>
      <c r="V24" s="172"/>
      <c r="W24" s="172"/>
      <c r="X24" s="172"/>
    </row>
    <row r="25" ht="12.75" customHeight="1">
      <c r="A25" s="157" t="s">
        <v>39</v>
      </c>
      <c r="B25" s="361" t="s">
        <v>81</v>
      </c>
      <c r="C25" s="371">
        <v>0.015</v>
      </c>
      <c r="D25" s="382" t="s">
        <v>858</v>
      </c>
      <c r="E25" s="172"/>
      <c r="F25" s="172"/>
      <c r="G25" s="172"/>
      <c r="H25" s="172"/>
      <c r="I25" s="172"/>
      <c r="J25" s="172"/>
      <c r="K25" s="172"/>
      <c r="L25" s="172"/>
      <c r="M25" s="172"/>
      <c r="N25" s="172"/>
      <c r="O25" s="172"/>
      <c r="P25" s="172"/>
      <c r="Q25" s="172"/>
      <c r="R25" s="172"/>
      <c r="S25" s="172"/>
      <c r="T25" s="172"/>
      <c r="U25" s="172"/>
      <c r="V25" s="172"/>
      <c r="W25" s="172"/>
      <c r="X25" s="172"/>
    </row>
    <row r="26" ht="12.75" customHeight="1">
      <c r="A26" s="157" t="s">
        <v>41</v>
      </c>
      <c r="B26" s="361" t="s">
        <v>82</v>
      </c>
      <c r="C26" s="371">
        <v>0.01</v>
      </c>
      <c r="D26" s="382" t="s">
        <v>859</v>
      </c>
      <c r="E26" s="172"/>
      <c r="F26" s="172"/>
      <c r="G26" s="172"/>
      <c r="H26" s="172"/>
      <c r="I26" s="172"/>
      <c r="J26" s="172"/>
      <c r="K26" s="172"/>
      <c r="L26" s="172"/>
      <c r="M26" s="172"/>
      <c r="N26" s="172"/>
      <c r="O26" s="172"/>
      <c r="P26" s="172"/>
      <c r="Q26" s="172"/>
      <c r="R26" s="172"/>
      <c r="S26" s="172"/>
      <c r="T26" s="172"/>
      <c r="U26" s="172"/>
      <c r="V26" s="172"/>
      <c r="W26" s="172"/>
      <c r="X26" s="172"/>
    </row>
    <row r="27" ht="12.75" customHeight="1">
      <c r="A27" s="157" t="s">
        <v>65</v>
      </c>
      <c r="B27" s="361" t="s">
        <v>83</v>
      </c>
      <c r="C27" s="371">
        <v>0.006</v>
      </c>
      <c r="D27" s="382" t="s">
        <v>860</v>
      </c>
      <c r="E27" s="172"/>
      <c r="F27" s="172"/>
      <c r="G27" s="172"/>
      <c r="H27" s="172"/>
      <c r="I27" s="172"/>
      <c r="J27" s="172"/>
      <c r="K27" s="172"/>
      <c r="L27" s="172"/>
      <c r="M27" s="172"/>
      <c r="N27" s="172"/>
      <c r="O27" s="172"/>
      <c r="P27" s="172"/>
      <c r="Q27" s="172"/>
      <c r="R27" s="172"/>
      <c r="S27" s="172"/>
      <c r="T27" s="172"/>
      <c r="U27" s="172"/>
      <c r="V27" s="172"/>
      <c r="W27" s="172"/>
      <c r="X27" s="172"/>
    </row>
    <row r="28" ht="12.75" customHeight="1">
      <c r="A28" s="157" t="s">
        <v>84</v>
      </c>
      <c r="B28" s="361" t="s">
        <v>85</v>
      </c>
      <c r="C28" s="371">
        <v>0.002</v>
      </c>
      <c r="D28" s="382" t="s">
        <v>861</v>
      </c>
      <c r="E28" s="172"/>
      <c r="F28" s="172"/>
      <c r="G28" s="172"/>
      <c r="H28" s="172"/>
      <c r="I28" s="172"/>
      <c r="J28" s="172"/>
      <c r="K28" s="172"/>
      <c r="L28" s="172"/>
      <c r="M28" s="172"/>
      <c r="N28" s="172"/>
      <c r="O28" s="172"/>
      <c r="P28" s="172"/>
      <c r="Q28" s="172"/>
      <c r="R28" s="172"/>
      <c r="S28" s="172"/>
      <c r="T28" s="172"/>
      <c r="U28" s="172"/>
      <c r="V28" s="172"/>
      <c r="W28" s="172"/>
      <c r="X28" s="172"/>
    </row>
    <row r="29" ht="12.75" customHeight="1">
      <c r="A29" s="157" t="s">
        <v>86</v>
      </c>
      <c r="B29" s="361" t="s">
        <v>87</v>
      </c>
      <c r="C29" s="371">
        <v>0.08</v>
      </c>
      <c r="D29" s="382" t="s">
        <v>862</v>
      </c>
      <c r="E29" s="172"/>
      <c r="F29" s="172"/>
      <c r="G29" s="172"/>
      <c r="H29" s="172"/>
      <c r="I29" s="172"/>
      <c r="J29" s="172"/>
      <c r="K29" s="172"/>
      <c r="L29" s="172"/>
      <c r="M29" s="172"/>
      <c r="N29" s="172"/>
      <c r="O29" s="172"/>
      <c r="P29" s="172"/>
      <c r="Q29" s="172"/>
      <c r="R29" s="172"/>
      <c r="S29" s="172"/>
      <c r="T29" s="172"/>
      <c r="U29" s="172"/>
      <c r="V29" s="172"/>
      <c r="W29" s="172"/>
      <c r="X29" s="172"/>
    </row>
    <row r="30" ht="12.75" customHeight="1">
      <c r="A30" s="384"/>
      <c r="B30" s="384"/>
      <c r="C30" s="173"/>
      <c r="D30" s="172"/>
      <c r="E30" s="172"/>
      <c r="F30" s="172"/>
      <c r="G30" s="172"/>
      <c r="H30" s="172"/>
      <c r="I30" s="172"/>
      <c r="J30" s="172"/>
      <c r="K30" s="172"/>
      <c r="L30" s="172"/>
      <c r="M30" s="172"/>
      <c r="N30" s="172"/>
      <c r="O30" s="172"/>
      <c r="P30" s="172"/>
      <c r="Q30" s="172"/>
      <c r="R30" s="172"/>
      <c r="S30" s="172"/>
      <c r="T30" s="172"/>
      <c r="U30" s="172"/>
      <c r="V30" s="172"/>
      <c r="W30" s="172"/>
      <c r="X30" s="172"/>
    </row>
    <row r="31" ht="12.75" customHeight="1">
      <c r="A31" s="374" t="s">
        <v>850</v>
      </c>
      <c r="B31" s="69"/>
      <c r="C31" s="375">
        <f>SUM(C22:C29)</f>
        <v>0.3578</v>
      </c>
      <c r="D31" s="385"/>
      <c r="E31" s="172"/>
      <c r="F31" s="172"/>
      <c r="G31" s="172"/>
      <c r="H31" s="172"/>
      <c r="I31" s="172"/>
      <c r="J31" s="172"/>
      <c r="K31" s="172"/>
      <c r="L31" s="172"/>
      <c r="M31" s="172"/>
      <c r="N31" s="172"/>
      <c r="O31" s="172"/>
      <c r="P31" s="172"/>
      <c r="Q31" s="172"/>
      <c r="R31" s="172"/>
      <c r="S31" s="172"/>
      <c r="T31" s="172"/>
      <c r="U31" s="172"/>
      <c r="V31" s="172"/>
      <c r="W31" s="172"/>
      <c r="X31" s="172"/>
    </row>
    <row r="32" ht="12.75" customHeight="1">
      <c r="A32" s="359" t="s">
        <v>89</v>
      </c>
      <c r="B32" s="15"/>
      <c r="C32" s="360" t="s">
        <v>832</v>
      </c>
      <c r="D32" s="15"/>
      <c r="E32" s="172"/>
      <c r="F32" s="172"/>
      <c r="G32" s="172"/>
      <c r="H32" s="172"/>
      <c r="I32" s="172"/>
      <c r="J32" s="172"/>
      <c r="K32" s="172"/>
      <c r="L32" s="172"/>
      <c r="M32" s="172"/>
      <c r="N32" s="172"/>
      <c r="O32" s="172"/>
      <c r="P32" s="172"/>
      <c r="Q32" s="172"/>
      <c r="R32" s="172"/>
      <c r="S32" s="172"/>
      <c r="T32" s="172"/>
      <c r="U32" s="172"/>
      <c r="V32" s="172"/>
      <c r="W32" s="172"/>
      <c r="X32" s="172"/>
    </row>
    <row r="33" ht="12.75" customHeight="1">
      <c r="A33" s="157" t="s">
        <v>31</v>
      </c>
      <c r="B33" s="386" t="s">
        <v>91</v>
      </c>
      <c r="C33" s="387" t="s">
        <v>863</v>
      </c>
      <c r="D33" s="15"/>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row>
    <row r="34" ht="12.75" customHeight="1">
      <c r="A34" s="157" t="s">
        <v>33</v>
      </c>
      <c r="B34" s="386" t="s">
        <v>864</v>
      </c>
      <c r="C34" s="363" t="s">
        <v>865</v>
      </c>
      <c r="D34" s="15"/>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row>
    <row r="35" ht="12.75" customHeight="1">
      <c r="A35" s="157" t="s">
        <v>36</v>
      </c>
      <c r="B35" s="386" t="s">
        <v>866</v>
      </c>
      <c r="C35" s="388" t="s">
        <v>867</v>
      </c>
      <c r="D35" s="15"/>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row>
    <row r="36" ht="12.75" customHeight="1">
      <c r="A36" s="157" t="s">
        <v>39</v>
      </c>
      <c r="B36" s="361" t="s">
        <v>868</v>
      </c>
      <c r="C36" s="388" t="s">
        <v>867</v>
      </c>
      <c r="D36" s="15"/>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row>
    <row r="37" ht="12.75" customHeight="1">
      <c r="A37" s="157" t="s">
        <v>41</v>
      </c>
      <c r="B37" s="361" t="s">
        <v>869</v>
      </c>
      <c r="C37" s="388" t="s">
        <v>867</v>
      </c>
      <c r="D37" s="15"/>
      <c r="E37" s="172"/>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2"/>
      <c r="AE37" s="172"/>
    </row>
    <row r="38" ht="12.75" customHeight="1">
      <c r="A38" s="157" t="s">
        <v>65</v>
      </c>
      <c r="B38" s="386" t="s">
        <v>870</v>
      </c>
      <c r="C38" s="363" t="s">
        <v>871</v>
      </c>
      <c r="D38" s="15"/>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row>
    <row r="39" ht="12.75" customHeight="1">
      <c r="A39" s="172"/>
      <c r="B39" s="172"/>
      <c r="C39" s="172"/>
      <c r="D39" s="172"/>
      <c r="E39" s="172"/>
      <c r="F39" s="172"/>
      <c r="G39" s="373"/>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row>
    <row r="40" ht="12.75" customHeight="1">
      <c r="A40" s="374" t="s">
        <v>872</v>
      </c>
      <c r="B40" s="69"/>
      <c r="C40" s="375">
        <f>C31+C18</f>
        <v>0.5621</v>
      </c>
      <c r="D40" s="385"/>
      <c r="E40" s="172"/>
      <c r="F40" s="172"/>
      <c r="G40" s="373"/>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row>
    <row r="41" ht="12.75" customHeight="1">
      <c r="A41" s="389"/>
      <c r="B41" s="389"/>
      <c r="C41" s="390"/>
      <c r="D41" s="391"/>
      <c r="E41" s="172"/>
      <c r="F41" s="172"/>
      <c r="G41" s="373"/>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row>
    <row r="42" ht="12.75" customHeight="1">
      <c r="A42" s="365" t="s">
        <v>873</v>
      </c>
      <c r="B42" s="68"/>
      <c r="C42" s="68"/>
      <c r="D42" s="69"/>
      <c r="E42" s="172"/>
      <c r="F42" s="172"/>
      <c r="G42" s="373"/>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row>
    <row r="43" ht="12.75" customHeight="1">
      <c r="A43" s="31"/>
      <c r="B43" s="31"/>
      <c r="C43" s="31"/>
      <c r="D43" s="31"/>
      <c r="E43" s="172"/>
      <c r="F43" s="172"/>
      <c r="G43" s="373"/>
      <c r="H43" s="172"/>
      <c r="I43" s="172"/>
      <c r="J43" s="172"/>
      <c r="K43" s="172"/>
      <c r="L43" s="172"/>
      <c r="M43" s="172"/>
      <c r="N43" s="172"/>
      <c r="O43" s="392"/>
      <c r="P43" s="172"/>
      <c r="Q43" s="172"/>
      <c r="R43" s="172"/>
      <c r="S43" s="172"/>
      <c r="T43" s="172"/>
      <c r="U43" s="172"/>
      <c r="V43" s="172"/>
      <c r="W43" s="172"/>
      <c r="X43" s="172"/>
      <c r="Y43" s="172"/>
      <c r="Z43" s="172"/>
      <c r="AA43" s="172"/>
      <c r="AB43" s="172"/>
      <c r="AC43" s="172"/>
      <c r="AD43" s="172"/>
      <c r="AE43" s="172"/>
    </row>
    <row r="44" ht="12.75" customHeight="1">
      <c r="A44" s="369">
        <v>3.0</v>
      </c>
      <c r="B44" s="393" t="s">
        <v>112</v>
      </c>
      <c r="C44" s="369" t="s">
        <v>845</v>
      </c>
      <c r="D44" s="369" t="s">
        <v>846</v>
      </c>
      <c r="E44" s="172"/>
      <c r="F44" s="373"/>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row>
    <row r="45" ht="12.75" customHeight="1">
      <c r="A45" s="157" t="s">
        <v>31</v>
      </c>
      <c r="B45" s="361" t="s">
        <v>874</v>
      </c>
      <c r="C45" s="371">
        <v>0.0046</v>
      </c>
      <c r="D45" s="372" t="s">
        <v>875</v>
      </c>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row>
    <row r="46" ht="12.75" customHeight="1">
      <c r="A46" s="157" t="s">
        <v>33</v>
      </c>
      <c r="B46" s="386" t="s">
        <v>876</v>
      </c>
      <c r="C46" s="371">
        <f>C29*C45</f>
        <v>0.000368</v>
      </c>
      <c r="D46" s="361" t="s">
        <v>877</v>
      </c>
      <c r="E46" s="172"/>
      <c r="F46" s="378">
        <f>(8%*0.42%)*100</f>
        <v>0.0336</v>
      </c>
      <c r="G46" s="378"/>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row>
    <row r="47" ht="12.75" customHeight="1">
      <c r="A47" s="370" t="s">
        <v>36</v>
      </c>
      <c r="B47" s="386" t="s">
        <v>878</v>
      </c>
      <c r="C47" s="371">
        <v>0.025</v>
      </c>
      <c r="D47" s="394" t="s">
        <v>879</v>
      </c>
      <c r="E47" s="395"/>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row>
    <row r="48" ht="12.75" customHeight="1">
      <c r="A48" s="370" t="s">
        <v>39</v>
      </c>
      <c r="B48" s="361" t="s">
        <v>880</v>
      </c>
      <c r="C48" s="371">
        <v>0.0194</v>
      </c>
      <c r="D48" s="396" t="s">
        <v>881</v>
      </c>
      <c r="E48" s="172"/>
      <c r="F48" s="378"/>
      <c r="G48" s="172"/>
      <c r="H48" s="378"/>
      <c r="I48" s="172"/>
      <c r="J48" s="172"/>
      <c r="K48" s="172"/>
      <c r="L48" s="172"/>
      <c r="M48" s="172"/>
      <c r="N48" s="172"/>
      <c r="O48" s="172"/>
      <c r="P48" s="172"/>
      <c r="Q48" s="172"/>
      <c r="R48" s="172"/>
      <c r="S48" s="172"/>
      <c r="T48" s="172"/>
      <c r="U48" s="172"/>
      <c r="V48" s="172"/>
      <c r="W48" s="172"/>
      <c r="X48" s="172"/>
      <c r="Y48" s="172"/>
      <c r="Z48" s="172"/>
      <c r="AA48" s="172"/>
      <c r="AB48" s="172"/>
      <c r="AC48" s="172"/>
      <c r="AD48" s="172"/>
      <c r="AE48" s="172"/>
    </row>
    <row r="49" ht="12.75" customHeight="1">
      <c r="A49" s="157" t="s">
        <v>41</v>
      </c>
      <c r="B49" s="386" t="s">
        <v>882</v>
      </c>
      <c r="C49" s="371"/>
      <c r="D49" s="397" t="s">
        <v>883</v>
      </c>
      <c r="E49" s="172"/>
      <c r="F49" s="378">
        <f>(35.46%*0.04%)*100</f>
        <v>0.014184</v>
      </c>
      <c r="G49" s="373"/>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row>
    <row r="50" ht="12.75" customHeight="1">
      <c r="A50" s="370" t="s">
        <v>65</v>
      </c>
      <c r="B50" s="386" t="s">
        <v>884</v>
      </c>
      <c r="C50" s="371">
        <v>0.025</v>
      </c>
      <c r="D50" s="398" t="s">
        <v>885</v>
      </c>
      <c r="E50" s="172"/>
      <c r="F50" s="172">
        <f>0.04%*50%*100</f>
        <v>0.02</v>
      </c>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row>
    <row r="51" ht="12.75" customHeight="1">
      <c r="A51" s="172"/>
      <c r="B51" s="172"/>
      <c r="C51" s="172"/>
      <c r="D51" s="378"/>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row>
    <row r="52" ht="12.75" customHeight="1">
      <c r="A52" s="374" t="s">
        <v>886</v>
      </c>
      <c r="B52" s="69"/>
      <c r="C52" s="375">
        <f>SUM(C45:C50)</f>
        <v>0.074368</v>
      </c>
      <c r="D52" s="394"/>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row>
    <row r="53" ht="12.75" customHeight="1">
      <c r="A53" s="389"/>
      <c r="B53" s="389"/>
      <c r="C53" s="390"/>
      <c r="D53" s="394"/>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row>
    <row r="54" ht="12.75" customHeight="1">
      <c r="A54" s="365" t="s">
        <v>887</v>
      </c>
      <c r="B54" s="68"/>
      <c r="C54" s="68"/>
      <c r="D54" s="69"/>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row>
    <row r="55" ht="12.75" customHeight="1">
      <c r="A55" s="389"/>
      <c r="B55" s="389"/>
      <c r="C55" s="390"/>
      <c r="D55" s="399"/>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row>
    <row r="56" ht="12.75" customHeight="1">
      <c r="A56" s="360" t="s">
        <v>888</v>
      </c>
      <c r="B56" s="15"/>
      <c r="C56" s="369" t="s">
        <v>889</v>
      </c>
      <c r="D56" s="369" t="s">
        <v>846</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row>
    <row r="57" ht="24.75" customHeight="1">
      <c r="A57" s="157" t="s">
        <v>31</v>
      </c>
      <c r="B57" s="361" t="s">
        <v>122</v>
      </c>
      <c r="C57" s="371">
        <v>0.0093</v>
      </c>
      <c r="D57" s="396" t="s">
        <v>890</v>
      </c>
      <c r="E57" s="396" t="s">
        <v>891</v>
      </c>
      <c r="F57" s="396" t="s">
        <v>891</v>
      </c>
      <c r="G57" s="396" t="s">
        <v>891</v>
      </c>
      <c r="H57" s="396" t="s">
        <v>891</v>
      </c>
      <c r="I57" s="396" t="s">
        <v>891</v>
      </c>
      <c r="J57" s="396" t="s">
        <v>891</v>
      </c>
      <c r="K57" s="396" t="s">
        <v>891</v>
      </c>
      <c r="L57" s="400"/>
      <c r="M57" s="172"/>
      <c r="N57" s="172"/>
      <c r="O57" s="172"/>
      <c r="P57" s="172"/>
      <c r="Q57" s="172"/>
      <c r="R57" s="172"/>
      <c r="S57" s="172"/>
      <c r="T57" s="172"/>
      <c r="U57" s="172"/>
      <c r="V57" s="172"/>
      <c r="W57" s="172"/>
      <c r="X57" s="172"/>
      <c r="Y57" s="172"/>
      <c r="Z57" s="172"/>
      <c r="AA57" s="172"/>
      <c r="AB57" s="172"/>
      <c r="AC57" s="172"/>
      <c r="AD57" s="172"/>
      <c r="AE57" s="172"/>
    </row>
    <row r="58" ht="78.75" customHeight="1">
      <c r="A58" s="157" t="s">
        <v>33</v>
      </c>
      <c r="B58" s="361" t="s">
        <v>123</v>
      </c>
      <c r="C58" s="371">
        <v>0.0028</v>
      </c>
      <c r="D58" s="396" t="s">
        <v>892</v>
      </c>
      <c r="E58" s="373"/>
      <c r="F58" s="378"/>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row>
    <row r="59" ht="12.75" customHeight="1">
      <c r="A59" s="157" t="s">
        <v>36</v>
      </c>
      <c r="B59" s="361" t="s">
        <v>124</v>
      </c>
      <c r="C59" s="371">
        <v>2.0E-4</v>
      </c>
      <c r="D59" s="396" t="s">
        <v>893</v>
      </c>
      <c r="E59" s="172"/>
      <c r="F59" s="378">
        <f>(5/30/12)*0.5%*100</f>
        <v>0.006944444444</v>
      </c>
      <c r="G59" s="172"/>
      <c r="H59" s="378"/>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row>
    <row r="60" ht="12.75" customHeight="1">
      <c r="A60" s="157" t="s">
        <v>39</v>
      </c>
      <c r="B60" s="386" t="s">
        <v>125</v>
      </c>
      <c r="C60" s="371">
        <v>3.0E-4</v>
      </c>
      <c r="D60" s="396" t="s">
        <v>894</v>
      </c>
      <c r="E60" s="172"/>
      <c r="F60" s="401">
        <f>(1/30/12)*100</f>
        <v>0.2777777778</v>
      </c>
      <c r="G60" s="40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row>
    <row r="61" ht="12.75" customHeight="1">
      <c r="A61" s="157" t="s">
        <v>41</v>
      </c>
      <c r="B61" s="361" t="s">
        <v>126</v>
      </c>
      <c r="C61" s="403">
        <v>2.0E-4</v>
      </c>
      <c r="D61" s="397" t="s">
        <v>895</v>
      </c>
      <c r="E61" s="172"/>
      <c r="F61" s="378">
        <f>(15/30/12)*0.0078*100</f>
        <v>0.0325</v>
      </c>
      <c r="G61" s="366"/>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row>
    <row r="62" ht="12.75" customHeight="1">
      <c r="A62" s="157" t="s">
        <v>65</v>
      </c>
      <c r="B62" s="361" t="s">
        <v>66</v>
      </c>
      <c r="C62" s="371">
        <v>0.0</v>
      </c>
      <c r="D62" s="404"/>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row>
    <row r="63" ht="12.75" customHeight="1">
      <c r="A63" s="405" t="s">
        <v>850</v>
      </c>
      <c r="B63" s="81"/>
      <c r="C63" s="406">
        <f>SUM(C58:C62)</f>
        <v>0.0035</v>
      </c>
      <c r="D63" s="407"/>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row>
    <row r="64" ht="12.75" customHeight="1">
      <c r="A64" s="405" t="s">
        <v>896</v>
      </c>
      <c r="B64" s="81"/>
      <c r="C64" s="406">
        <f>SUM(C63)</f>
        <v>0.0035</v>
      </c>
      <c r="D64" s="407"/>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row>
    <row r="65" ht="12.75" customHeight="1">
      <c r="A65" s="360" t="s">
        <v>897</v>
      </c>
      <c r="B65" s="15"/>
      <c r="C65" s="369" t="s">
        <v>889</v>
      </c>
      <c r="D65" s="369" t="s">
        <v>846</v>
      </c>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row>
    <row r="66" ht="12.75" customHeight="1">
      <c r="A66" s="157" t="s">
        <v>31</v>
      </c>
      <c r="B66" s="361" t="s">
        <v>898</v>
      </c>
      <c r="C66" s="371">
        <v>0.0</v>
      </c>
      <c r="D66" s="408" t="s">
        <v>899</v>
      </c>
      <c r="E66" s="409"/>
      <c r="F66" s="410"/>
      <c r="G66" s="409"/>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row>
    <row r="67" ht="12.75" customHeight="1">
      <c r="A67" s="411" t="s">
        <v>900</v>
      </c>
      <c r="B67" s="107"/>
      <c r="C67" s="375">
        <f>C66</f>
        <v>0</v>
      </c>
      <c r="D67" s="385"/>
      <c r="E67" s="409"/>
      <c r="F67" s="410"/>
      <c r="G67" s="409"/>
      <c r="H67" s="409"/>
      <c r="I67" s="409"/>
      <c r="J67" s="409"/>
      <c r="K67" s="409"/>
      <c r="L67" s="409"/>
      <c r="M67" s="409"/>
      <c r="N67" s="409"/>
      <c r="O67" s="409"/>
      <c r="P67" s="409"/>
      <c r="Q67" s="409"/>
      <c r="R67" s="409"/>
      <c r="S67" s="409"/>
      <c r="T67" s="409"/>
      <c r="U67" s="409"/>
      <c r="V67" s="409"/>
      <c r="W67" s="409"/>
      <c r="X67" s="409"/>
      <c r="Y67" s="409"/>
      <c r="Z67" s="409"/>
      <c r="AA67" s="409"/>
      <c r="AB67" s="409"/>
      <c r="AC67" s="409"/>
      <c r="AD67" s="409"/>
      <c r="AE67" s="409"/>
      <c r="AF67" s="409"/>
    </row>
    <row r="68" ht="12.75" customHeight="1">
      <c r="A68" s="412"/>
      <c r="B68" s="412"/>
      <c r="C68" s="390"/>
      <c r="D68" s="391"/>
      <c r="E68" s="172"/>
      <c r="F68" s="172"/>
      <c r="G68" s="172"/>
      <c r="H68" s="172"/>
      <c r="I68" s="172"/>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row>
    <row r="69" ht="12.75" customHeight="1">
      <c r="A69" s="374" t="s">
        <v>901</v>
      </c>
      <c r="B69" s="69"/>
      <c r="C69" s="375">
        <f>C64+C66</f>
        <v>0.0035</v>
      </c>
      <c r="D69" s="385"/>
      <c r="E69" s="172"/>
      <c r="F69" s="172"/>
      <c r="G69" s="172"/>
      <c r="H69" s="172"/>
      <c r="I69" s="172"/>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row>
    <row r="70" ht="12.75" customHeight="1">
      <c r="A70" s="412"/>
      <c r="B70" s="412"/>
      <c r="C70" s="390"/>
      <c r="D70" s="391"/>
      <c r="E70" s="172"/>
      <c r="F70" s="172"/>
      <c r="G70" s="172"/>
      <c r="H70" s="172"/>
      <c r="I70" s="172"/>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row>
    <row r="71" ht="12.75" customHeight="1">
      <c r="A71" s="412"/>
      <c r="B71" s="412"/>
      <c r="C71" s="390"/>
      <c r="D71" s="391"/>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row>
    <row r="72" ht="12.75" customHeight="1">
      <c r="A72" s="365" t="s">
        <v>0</v>
      </c>
      <c r="B72" s="68"/>
      <c r="C72" s="68"/>
      <c r="D72" s="69"/>
      <c r="E72" s="172"/>
      <c r="F72" s="172"/>
      <c r="G72" s="172"/>
      <c r="H72" s="172"/>
      <c r="I72" s="172"/>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row>
    <row r="73" ht="12.75" customHeight="1">
      <c r="A73" s="413"/>
      <c r="B73" s="68"/>
      <c r="C73" s="68"/>
      <c r="D73" s="69"/>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row>
    <row r="74" ht="12.75" customHeight="1">
      <c r="A74" s="414" t="s">
        <v>902</v>
      </c>
      <c r="B74" s="14"/>
      <c r="C74" s="15"/>
      <c r="D74" s="369" t="s">
        <v>72</v>
      </c>
      <c r="E74" s="172"/>
      <c r="F74" s="172"/>
      <c r="G74" s="172"/>
      <c r="H74" s="172"/>
      <c r="I74" s="172"/>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row>
    <row r="75" ht="12.75" customHeight="1">
      <c r="A75" s="157" t="s">
        <v>134</v>
      </c>
      <c r="B75" s="155" t="s">
        <v>903</v>
      </c>
      <c r="C75" s="15"/>
      <c r="D75" s="415">
        <f>C40</f>
        <v>0.5621</v>
      </c>
      <c r="E75" s="416"/>
      <c r="F75" s="172"/>
      <c r="G75" s="172"/>
      <c r="H75" s="172"/>
      <c r="I75" s="172"/>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row>
    <row r="76" ht="12.75" customHeight="1">
      <c r="A76" s="157" t="s">
        <v>136</v>
      </c>
      <c r="B76" s="155" t="s">
        <v>904</v>
      </c>
      <c r="C76" s="15"/>
      <c r="D76" s="415">
        <f>C52</f>
        <v>0.074368</v>
      </c>
      <c r="E76" s="416"/>
      <c r="F76" s="172"/>
      <c r="G76" s="172"/>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row>
    <row r="77" ht="12.75" customHeight="1">
      <c r="A77" s="157" t="s">
        <v>905</v>
      </c>
      <c r="B77" s="155" t="s">
        <v>906</v>
      </c>
      <c r="C77" s="15"/>
      <c r="D77" s="415">
        <f>C69</f>
        <v>0.0035</v>
      </c>
      <c r="E77" s="416"/>
      <c r="F77" s="172"/>
      <c r="G77" s="172"/>
      <c r="H77" s="172"/>
      <c r="I77" s="172"/>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row>
    <row r="78" ht="12.75" customHeight="1">
      <c r="A78" s="417" t="s">
        <v>907</v>
      </c>
      <c r="B78" s="72" t="s">
        <v>66</v>
      </c>
      <c r="C78" s="73"/>
      <c r="D78" s="418"/>
      <c r="E78" s="416"/>
      <c r="F78" s="172"/>
      <c r="G78" s="172"/>
      <c r="H78" s="172"/>
      <c r="I78" s="172"/>
      <c r="J78" s="419">
        <v>1.0</v>
      </c>
      <c r="K78" s="373">
        <v>0.2144</v>
      </c>
      <c r="L78" s="419">
        <f>J78-K78</f>
        <v>0.7856</v>
      </c>
      <c r="M78" s="172"/>
      <c r="N78" s="172"/>
      <c r="O78" s="172"/>
      <c r="P78" s="172"/>
      <c r="Q78" s="172"/>
      <c r="R78" s="172"/>
      <c r="S78" s="172"/>
      <c r="T78" s="172"/>
      <c r="U78" s="172"/>
      <c r="V78" s="172"/>
      <c r="W78" s="172"/>
      <c r="X78" s="172"/>
      <c r="Y78" s="172"/>
      <c r="Z78" s="172"/>
      <c r="AA78" s="172"/>
      <c r="AB78" s="172"/>
      <c r="AC78" s="172"/>
      <c r="AD78" s="172"/>
      <c r="AE78" s="172"/>
      <c r="AF78" s="172"/>
    </row>
    <row r="79" ht="12.75" customHeight="1">
      <c r="A79" s="420" t="s">
        <v>908</v>
      </c>
      <c r="B79" s="222"/>
      <c r="C79" s="223"/>
      <c r="D79" s="421">
        <f>SUM(D75:D77)</f>
        <v>0.639968</v>
      </c>
      <c r="E79" s="172"/>
      <c r="F79" s="172"/>
      <c r="G79" s="172"/>
      <c r="H79" s="416" t="str">
        <f>D79-#REF!</f>
        <v>#REF!</v>
      </c>
      <c r="I79" s="172">
        <v>225.53</v>
      </c>
      <c r="J79" s="172" t="str">
        <f>I79/#REF!*100</f>
        <v>#REF!</v>
      </c>
      <c r="K79" s="172"/>
      <c r="L79" s="172"/>
      <c r="M79" s="172"/>
      <c r="N79" s="172"/>
      <c r="O79" s="172"/>
      <c r="P79" s="172"/>
      <c r="Q79" s="172"/>
      <c r="R79" s="172"/>
      <c r="S79" s="172"/>
      <c r="T79" s="172"/>
      <c r="U79" s="172"/>
      <c r="V79" s="172"/>
      <c r="W79" s="172"/>
      <c r="X79" s="172"/>
      <c r="Y79" s="172"/>
      <c r="Z79" s="172"/>
      <c r="AA79" s="172"/>
      <c r="AB79" s="172"/>
      <c r="AC79" s="172"/>
      <c r="AD79" s="172"/>
      <c r="AE79" s="172"/>
      <c r="AF79" s="172"/>
    </row>
    <row r="80" ht="12.75" customHeight="1">
      <c r="A80" s="172"/>
      <c r="B80" s="172"/>
      <c r="C80" s="172"/>
      <c r="D80" s="172"/>
      <c r="E80" s="172"/>
      <c r="F80" s="172"/>
      <c r="G80" s="172"/>
      <c r="H80" s="172"/>
      <c r="I80" s="172"/>
      <c r="J80" s="419" t="str">
        <f>J78-J79</f>
        <v>#REF!</v>
      </c>
      <c r="K80" s="172"/>
      <c r="L80" s="172"/>
      <c r="M80" s="172"/>
      <c r="N80" s="172"/>
      <c r="O80" s="172"/>
      <c r="P80" s="172"/>
      <c r="Q80" s="172"/>
      <c r="R80" s="172"/>
      <c r="S80" s="172"/>
      <c r="T80" s="172"/>
      <c r="U80" s="172"/>
      <c r="V80" s="172"/>
      <c r="W80" s="172"/>
      <c r="X80" s="172"/>
      <c r="Y80" s="172"/>
      <c r="Z80" s="172"/>
      <c r="AA80" s="172"/>
      <c r="AB80" s="172"/>
      <c r="AC80" s="172"/>
      <c r="AD80" s="172"/>
      <c r="AE80" s="172"/>
      <c r="AF80" s="172"/>
    </row>
    <row r="81" ht="12.75" customHeight="1">
      <c r="A81" s="172"/>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row>
    <row r="82" ht="12.75" customHeight="1">
      <c r="A82" s="172"/>
      <c r="B82" s="172"/>
      <c r="C82" s="172"/>
      <c r="D82" s="172"/>
      <c r="E82" s="172"/>
      <c r="F82" s="172"/>
      <c r="G82" s="172"/>
      <c r="H82" s="172"/>
      <c r="I82" s="172"/>
      <c r="J82" s="172"/>
      <c r="K82" s="172"/>
      <c r="L82" s="172"/>
      <c r="M82" s="172"/>
      <c r="N82" s="172"/>
      <c r="O82" s="172"/>
      <c r="P82" s="172"/>
      <c r="Q82" s="172"/>
      <c r="R82" s="172"/>
      <c r="S82" s="172"/>
      <c r="T82" s="172"/>
      <c r="U82" s="172"/>
      <c r="V82" s="172"/>
      <c r="W82" s="172"/>
      <c r="X82" s="172"/>
      <c r="Y82" s="172"/>
      <c r="Z82" s="172"/>
      <c r="AA82" s="172"/>
      <c r="AB82" s="172"/>
      <c r="AC82" s="172"/>
      <c r="AD82" s="172"/>
      <c r="AE82" s="172"/>
      <c r="AF82" s="172"/>
    </row>
    <row r="83" ht="12.75" customHeight="1">
      <c r="A83" s="172"/>
      <c r="B83" s="172"/>
      <c r="C83" s="172"/>
      <c r="D83" s="367"/>
      <c r="E83" s="172"/>
      <c r="F83" s="172"/>
      <c r="G83" s="172"/>
      <c r="H83" s="172"/>
      <c r="I83" s="172"/>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row>
    <row r="84" ht="12.75" customHeight="1">
      <c r="A84" s="172"/>
      <c r="B84" s="172"/>
      <c r="C84" s="172"/>
      <c r="D84" s="172"/>
      <c r="E84" s="17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row>
    <row r="85" ht="12.75" customHeight="1">
      <c r="A85" s="172"/>
      <c r="B85" s="172"/>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row>
    <row r="86" ht="12.75" customHeight="1">
      <c r="A86" s="172"/>
      <c r="B86" s="172"/>
      <c r="C86" s="172"/>
      <c r="D86" s="172"/>
      <c r="E86" s="172"/>
      <c r="F86" s="172"/>
      <c r="G86" s="172"/>
      <c r="H86" s="172"/>
      <c r="I86" s="172"/>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row>
    <row r="87" ht="12.75" customHeight="1">
      <c r="A87" s="172"/>
      <c r="B87" s="172"/>
      <c r="C87" s="172"/>
      <c r="D87" s="172"/>
      <c r="E87" s="172"/>
      <c r="F87" s="172"/>
      <c r="G87" s="172"/>
      <c r="H87" s="172"/>
      <c r="I87" s="172"/>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row>
    <row r="88" ht="12.75" customHeight="1">
      <c r="A88" s="172"/>
      <c r="B88" s="172"/>
      <c r="C88" s="172"/>
      <c r="D88" s="172"/>
      <c r="E88" s="172"/>
      <c r="F88" s="172"/>
      <c r="G88" s="172"/>
      <c r="H88" s="172"/>
      <c r="I88" s="172"/>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row>
    <row r="89" ht="12.75" customHeight="1">
      <c r="A89" s="172"/>
      <c r="B89" s="172"/>
      <c r="C89" s="172"/>
      <c r="D89" s="172"/>
      <c r="E89" s="172"/>
      <c r="F89" s="172"/>
      <c r="G89" s="172"/>
      <c r="H89" s="172"/>
      <c r="I89" s="172"/>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row>
    <row r="90" ht="12.75" customHeight="1">
      <c r="A90" s="172"/>
      <c r="B90" s="172"/>
      <c r="C90" s="172"/>
      <c r="D90" s="172"/>
      <c r="E90" s="172"/>
      <c r="F90" s="172"/>
      <c r="G90" s="172"/>
      <c r="H90" s="172"/>
      <c r="I90" s="172"/>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row>
    <row r="91" ht="12.75" customHeight="1">
      <c r="A91" s="172"/>
      <c r="B91" s="172"/>
      <c r="C91" s="172"/>
      <c r="D91" s="172"/>
      <c r="E91" s="172"/>
      <c r="F91" s="172"/>
      <c r="G91" s="172"/>
      <c r="H91" s="172"/>
      <c r="I91" s="172"/>
      <c r="J91" s="172"/>
      <c r="K91" s="172"/>
      <c r="L91" s="172"/>
      <c r="M91" s="172"/>
      <c r="N91" s="172"/>
      <c r="O91" s="172"/>
      <c r="P91" s="172"/>
      <c r="Q91" s="172"/>
      <c r="R91" s="172"/>
      <c r="S91" s="172"/>
      <c r="T91" s="172"/>
      <c r="U91" s="172"/>
      <c r="V91" s="172"/>
      <c r="W91" s="172"/>
      <c r="X91" s="172"/>
      <c r="Y91" s="172"/>
      <c r="Z91" s="172"/>
      <c r="AA91" s="172"/>
      <c r="AB91" s="172"/>
      <c r="AC91" s="172"/>
      <c r="AD91" s="172"/>
      <c r="AE91" s="172"/>
      <c r="AF91" s="172"/>
    </row>
    <row r="92" ht="12.75" customHeight="1">
      <c r="A92" s="172"/>
      <c r="B92" s="172"/>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c r="AA92" s="172"/>
      <c r="AB92" s="172"/>
      <c r="AC92" s="172"/>
      <c r="AD92" s="172"/>
      <c r="AE92" s="172"/>
      <c r="AF92" s="172"/>
    </row>
    <row r="93" ht="12.75" customHeight="1">
      <c r="A93" s="172"/>
      <c r="B93" s="172"/>
      <c r="C93" s="172"/>
      <c r="D93" s="172"/>
      <c r="E93" s="172"/>
      <c r="F93" s="172"/>
      <c r="G93" s="172"/>
      <c r="H93" s="172"/>
      <c r="I93" s="172"/>
      <c r="J93" s="172"/>
      <c r="K93" s="172"/>
      <c r="L93" s="172"/>
      <c r="M93" s="172"/>
      <c r="N93" s="172"/>
      <c r="O93" s="172"/>
      <c r="P93" s="172"/>
      <c r="Q93" s="172"/>
      <c r="R93" s="172"/>
      <c r="S93" s="172"/>
      <c r="T93" s="172"/>
      <c r="U93" s="172"/>
      <c r="V93" s="172"/>
      <c r="W93" s="172"/>
      <c r="X93" s="172"/>
      <c r="Y93" s="172"/>
      <c r="Z93" s="172"/>
      <c r="AA93" s="172"/>
      <c r="AB93" s="172"/>
      <c r="AC93" s="172"/>
      <c r="AD93" s="172"/>
      <c r="AE93" s="172"/>
      <c r="AF93" s="172"/>
    </row>
    <row r="94" ht="12.75" customHeight="1">
      <c r="A94" s="172"/>
      <c r="B94" s="172"/>
      <c r="C94" s="172"/>
      <c r="D94" s="172"/>
      <c r="E94" s="172"/>
      <c r="F94" s="172"/>
      <c r="G94" s="172"/>
      <c r="H94" s="172"/>
      <c r="I94" s="172"/>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row>
    <row r="95" ht="12.75" customHeight="1">
      <c r="A95" s="172"/>
      <c r="B95" s="172"/>
      <c r="C95" s="172"/>
      <c r="D95" s="172"/>
      <c r="E95" s="172"/>
      <c r="F95" s="172"/>
      <c r="G95" s="172"/>
      <c r="H95" s="172"/>
      <c r="I95" s="172"/>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row>
    <row r="96" ht="12.75" customHeight="1">
      <c r="A96" s="172"/>
      <c r="B96" s="172"/>
      <c r="C96" s="172"/>
      <c r="D96" s="172"/>
      <c r="E96" s="172"/>
      <c r="F96" s="172"/>
      <c r="G96" s="172"/>
      <c r="H96" s="172"/>
      <c r="I96" s="172"/>
      <c r="J96" s="172"/>
      <c r="K96" s="172"/>
      <c r="L96" s="172"/>
      <c r="M96" s="172"/>
      <c r="N96" s="172"/>
      <c r="O96" s="172"/>
      <c r="P96" s="172"/>
      <c r="Q96" s="172"/>
      <c r="R96" s="172"/>
      <c r="S96" s="172"/>
      <c r="T96" s="172"/>
      <c r="U96" s="172"/>
      <c r="V96" s="172"/>
      <c r="W96" s="172"/>
      <c r="X96" s="172"/>
      <c r="Y96" s="172"/>
      <c r="Z96" s="172"/>
      <c r="AA96" s="172"/>
      <c r="AB96" s="172"/>
      <c r="AC96" s="172"/>
      <c r="AD96" s="172"/>
      <c r="AE96" s="172"/>
      <c r="AF96" s="172"/>
    </row>
    <row r="97" ht="12.75" customHeight="1">
      <c r="A97" s="172"/>
      <c r="B97" s="172"/>
      <c r="C97" s="172"/>
      <c r="D97" s="172"/>
      <c r="E97" s="172"/>
      <c r="F97" s="172"/>
      <c r="G97" s="172"/>
      <c r="H97" s="172"/>
      <c r="I97" s="172"/>
      <c r="J97" s="172"/>
      <c r="K97" s="172"/>
      <c r="L97" s="172"/>
      <c r="M97" s="172"/>
      <c r="N97" s="172"/>
      <c r="O97" s="172"/>
      <c r="P97" s="172"/>
      <c r="Q97" s="172"/>
      <c r="R97" s="172"/>
      <c r="S97" s="172"/>
      <c r="T97" s="172"/>
      <c r="U97" s="172"/>
      <c r="V97" s="172"/>
      <c r="W97" s="172"/>
      <c r="X97" s="172"/>
      <c r="Y97" s="172"/>
      <c r="Z97" s="172"/>
      <c r="AA97" s="172"/>
      <c r="AB97" s="172"/>
      <c r="AC97" s="172"/>
      <c r="AD97" s="172"/>
      <c r="AE97" s="172"/>
      <c r="AF97" s="172"/>
    </row>
    <row r="98" ht="12.75" customHeight="1">
      <c r="A98" s="172"/>
      <c r="B98" s="172"/>
      <c r="C98" s="172"/>
      <c r="D98" s="172"/>
      <c r="E98" s="172"/>
      <c r="F98" s="172"/>
      <c r="G98" s="172"/>
      <c r="H98" s="172"/>
      <c r="I98" s="172"/>
      <c r="J98" s="172"/>
      <c r="K98" s="172"/>
      <c r="L98" s="172"/>
      <c r="M98" s="172"/>
      <c r="N98" s="172"/>
      <c r="O98" s="172"/>
      <c r="P98" s="172"/>
      <c r="Q98" s="172"/>
      <c r="R98" s="172"/>
      <c r="S98" s="172"/>
      <c r="T98" s="172"/>
      <c r="U98" s="172"/>
      <c r="V98" s="172"/>
      <c r="W98" s="172"/>
      <c r="X98" s="172"/>
      <c r="Y98" s="172"/>
      <c r="Z98" s="172"/>
      <c r="AA98" s="172"/>
      <c r="AB98" s="172"/>
      <c r="AC98" s="172"/>
      <c r="AD98" s="172"/>
      <c r="AE98" s="172"/>
      <c r="AF98" s="172"/>
    </row>
    <row r="99" ht="12.75" customHeight="1">
      <c r="A99" s="172"/>
      <c r="B99" s="172"/>
      <c r="C99" s="172"/>
      <c r="D99" s="172"/>
      <c r="E99" s="172"/>
      <c r="F99" s="172"/>
      <c r="G99" s="172"/>
      <c r="H99" s="172"/>
      <c r="I99" s="172"/>
      <c r="J99" s="172"/>
      <c r="K99" s="172"/>
      <c r="L99" s="172"/>
      <c r="M99" s="172"/>
      <c r="N99" s="172"/>
      <c r="O99" s="172"/>
      <c r="P99" s="172"/>
      <c r="Q99" s="172"/>
      <c r="R99" s="172"/>
      <c r="S99" s="172"/>
      <c r="T99" s="172"/>
      <c r="U99" s="172"/>
      <c r="V99" s="172"/>
      <c r="W99" s="172"/>
      <c r="X99" s="172"/>
      <c r="Y99" s="172"/>
      <c r="Z99" s="172"/>
      <c r="AA99" s="172"/>
      <c r="AB99" s="172"/>
      <c r="AC99" s="172"/>
      <c r="AD99" s="172"/>
      <c r="AE99" s="172"/>
      <c r="AF99" s="172"/>
    </row>
    <row r="100" ht="12.75" customHeight="1">
      <c r="A100" s="172"/>
      <c r="B100" s="172"/>
      <c r="C100" s="172"/>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2"/>
      <c r="AA100" s="172"/>
      <c r="AB100" s="172"/>
      <c r="AC100" s="172"/>
      <c r="AD100" s="172"/>
      <c r="AE100" s="172"/>
      <c r="AF100" s="172"/>
    </row>
    <row r="101" ht="12.75" customHeight="1">
      <c r="A101" s="172"/>
      <c r="B101" s="172"/>
      <c r="C101" s="172"/>
      <c r="D101" s="172"/>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2"/>
      <c r="AA101" s="172"/>
      <c r="AB101" s="172"/>
      <c r="AC101" s="172"/>
      <c r="AD101" s="172"/>
      <c r="AE101" s="172"/>
      <c r="AF101" s="172"/>
    </row>
    <row r="102" ht="12.75" customHeight="1">
      <c r="A102" s="172"/>
      <c r="B102" s="172"/>
      <c r="C102" s="172"/>
      <c r="D102" s="172"/>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2"/>
      <c r="AE102" s="172"/>
      <c r="AF102" s="172"/>
    </row>
    <row r="103" ht="12.75" customHeight="1">
      <c r="A103" s="172"/>
      <c r="B103" s="172"/>
      <c r="C103" s="172"/>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2"/>
      <c r="AA103" s="172"/>
      <c r="AB103" s="172"/>
      <c r="AC103" s="172"/>
      <c r="AD103" s="172"/>
      <c r="AE103" s="172"/>
      <c r="AF103" s="172"/>
    </row>
    <row r="104" ht="12.75" customHeight="1">
      <c r="A104" s="172"/>
      <c r="B104" s="172"/>
      <c r="C104" s="172"/>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c r="AA104" s="172"/>
      <c r="AB104" s="172"/>
      <c r="AC104" s="172"/>
      <c r="AD104" s="172"/>
      <c r="AE104" s="172"/>
      <c r="AF104" s="172"/>
    </row>
    <row r="105" ht="12.75" customHeight="1">
      <c r="A105" s="172"/>
      <c r="B105" s="172"/>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2"/>
    </row>
    <row r="106" ht="12.75" customHeight="1">
      <c r="A106" s="172"/>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row>
    <row r="107" ht="12.75" customHeight="1">
      <c r="A107" s="172"/>
      <c r="B107" s="172"/>
      <c r="C107" s="172"/>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2"/>
    </row>
    <row r="108" ht="12.75" customHeight="1">
      <c r="A108" s="172"/>
      <c r="B108" s="172"/>
      <c r="C108" s="172"/>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c r="AA108" s="172"/>
      <c r="AB108" s="172"/>
      <c r="AC108" s="172"/>
      <c r="AD108" s="172"/>
      <c r="AE108" s="172"/>
      <c r="AF108" s="172"/>
    </row>
    <row r="109" ht="12.75" customHeight="1">
      <c r="A109" s="172"/>
      <c r="B109" s="172"/>
      <c r="C109" s="172"/>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2"/>
    </row>
    <row r="110" ht="12.75" customHeight="1">
      <c r="A110" s="172"/>
      <c r="B110" s="172"/>
      <c r="C110" s="172"/>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c r="AA110" s="172"/>
      <c r="AB110" s="172"/>
      <c r="AC110" s="172"/>
      <c r="AD110" s="172"/>
      <c r="AE110" s="172"/>
      <c r="AF110" s="172"/>
    </row>
    <row r="111" ht="12.75" customHeight="1">
      <c r="A111" s="172"/>
      <c r="B111" s="172"/>
      <c r="C111" s="172"/>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172"/>
      <c r="AE111" s="172"/>
      <c r="AF111" s="172"/>
    </row>
    <row r="112" ht="12.75" customHeight="1">
      <c r="A112" s="172"/>
      <c r="B112" s="172"/>
      <c r="C112" s="172"/>
      <c r="D112" s="172"/>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2"/>
      <c r="AA112" s="172"/>
      <c r="AB112" s="172"/>
      <c r="AC112" s="172"/>
      <c r="AD112" s="172"/>
      <c r="AE112" s="172"/>
      <c r="AF112" s="172"/>
    </row>
    <row r="113" ht="12.75" customHeight="1">
      <c r="A113" s="172"/>
      <c r="B113" s="172"/>
      <c r="C113" s="172"/>
      <c r="D113" s="172"/>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c r="AA113" s="172"/>
      <c r="AB113" s="172"/>
      <c r="AC113" s="172"/>
      <c r="AD113" s="172"/>
      <c r="AE113" s="172"/>
      <c r="AF113" s="172"/>
    </row>
    <row r="114" ht="12.75" customHeight="1">
      <c r="A114" s="172"/>
      <c r="B114" s="172"/>
      <c r="C114" s="172"/>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c r="AA114" s="172"/>
      <c r="AB114" s="172"/>
      <c r="AC114" s="172"/>
      <c r="AD114" s="172"/>
      <c r="AE114" s="172"/>
      <c r="AF114" s="172"/>
    </row>
    <row r="115" ht="12.75" customHeight="1">
      <c r="A115" s="172"/>
      <c r="B115" s="172"/>
      <c r="C115" s="172"/>
      <c r="D115" s="172"/>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c r="AA115" s="172"/>
      <c r="AB115" s="172"/>
      <c r="AC115" s="172"/>
      <c r="AD115" s="172"/>
      <c r="AE115" s="172"/>
      <c r="AF115" s="172"/>
    </row>
    <row r="116" ht="12.75" customHeight="1">
      <c r="A116" s="172"/>
      <c r="B116" s="172"/>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c r="AA116" s="172"/>
      <c r="AB116" s="172"/>
      <c r="AC116" s="172"/>
      <c r="AD116" s="172"/>
      <c r="AE116" s="172"/>
      <c r="AF116" s="172"/>
    </row>
    <row r="117" ht="12.75" customHeight="1">
      <c r="A117" s="172"/>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c r="AA117" s="172"/>
      <c r="AB117" s="172"/>
      <c r="AC117" s="172"/>
      <c r="AD117" s="172"/>
      <c r="AE117" s="172"/>
      <c r="AF117" s="172"/>
    </row>
    <row r="118" ht="12.75" customHeight="1">
      <c r="A118" s="172"/>
      <c r="B118" s="172"/>
      <c r="C118" s="172"/>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2"/>
      <c r="AA118" s="172"/>
      <c r="AB118" s="172"/>
      <c r="AC118" s="172"/>
      <c r="AD118" s="172"/>
      <c r="AE118" s="172"/>
      <c r="AF118" s="172"/>
    </row>
    <row r="119" ht="12.75" customHeight="1">
      <c r="A119" s="172"/>
      <c r="B119" s="172"/>
      <c r="C119" s="172"/>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172"/>
      <c r="AE119" s="172"/>
      <c r="AF119" s="172"/>
    </row>
    <row r="120" ht="12.75" customHeight="1">
      <c r="A120" s="172"/>
      <c r="B120" s="172"/>
      <c r="C120" s="172"/>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c r="AA120" s="172"/>
      <c r="AB120" s="172"/>
      <c r="AC120" s="172"/>
      <c r="AD120" s="172"/>
      <c r="AE120" s="172"/>
      <c r="AF120" s="172"/>
    </row>
    <row r="121" ht="12.75" customHeight="1">
      <c r="A121" s="172"/>
      <c r="B121" s="172"/>
      <c r="C121" s="172"/>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2"/>
    </row>
    <row r="122" ht="12.75" customHeight="1">
      <c r="A122" s="172"/>
      <c r="B122" s="172"/>
      <c r="C122" s="172"/>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2"/>
      <c r="AE122" s="172"/>
      <c r="AF122" s="172"/>
    </row>
    <row r="123" ht="12.75" customHeight="1">
      <c r="A123" s="172"/>
      <c r="B123" s="172"/>
      <c r="C123" s="172"/>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2"/>
    </row>
    <row r="124" ht="12.75" customHeight="1">
      <c r="A124" s="172"/>
      <c r="B124" s="172"/>
      <c r="C124" s="172"/>
      <c r="D124" s="172"/>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row>
    <row r="125" ht="12.75" customHeight="1">
      <c r="A125" s="172"/>
      <c r="B125" s="172"/>
      <c r="C125" s="172"/>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row>
    <row r="126" ht="12.75" customHeight="1">
      <c r="A126" s="172"/>
      <c r="B126" s="172"/>
      <c r="C126" s="172"/>
      <c r="D126" s="172"/>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row>
    <row r="127" ht="12.75" customHeight="1">
      <c r="A127" s="172"/>
      <c r="B127" s="172"/>
      <c r="C127" s="172"/>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row>
    <row r="128" ht="12.75" customHeight="1">
      <c r="A128" s="172"/>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row>
    <row r="129" ht="12.75" customHeight="1">
      <c r="A129" s="172"/>
      <c r="B129" s="172"/>
      <c r="C129" s="172"/>
      <c r="D129" s="172"/>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row>
    <row r="130" ht="12.75" customHeight="1">
      <c r="A130" s="172"/>
      <c r="B130" s="172"/>
      <c r="C130" s="172"/>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row>
    <row r="131" ht="12.75" customHeight="1">
      <c r="A131" s="172"/>
      <c r="B131" s="172"/>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row>
    <row r="132" ht="12.75" customHeight="1">
      <c r="A132" s="172"/>
      <c r="B132" s="172"/>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c r="AA132" s="172"/>
      <c r="AB132" s="172"/>
      <c r="AC132" s="172"/>
      <c r="AD132" s="172"/>
      <c r="AE132" s="172"/>
      <c r="AF132" s="172"/>
    </row>
    <row r="133" ht="12.75" customHeight="1">
      <c r="A133" s="172"/>
      <c r="B133" s="172"/>
      <c r="C133" s="172"/>
      <c r="D133" s="172"/>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c r="AA133" s="172"/>
      <c r="AB133" s="172"/>
      <c r="AC133" s="172"/>
      <c r="AD133" s="172"/>
      <c r="AE133" s="172"/>
      <c r="AF133" s="172"/>
    </row>
    <row r="134" ht="12.75" customHeight="1">
      <c r="A134" s="172"/>
      <c r="B134" s="172"/>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c r="AA134" s="172"/>
      <c r="AB134" s="172"/>
      <c r="AC134" s="172"/>
      <c r="AD134" s="172"/>
      <c r="AE134" s="172"/>
      <c r="AF134" s="172"/>
    </row>
    <row r="135" ht="12.75" customHeight="1">
      <c r="A135" s="172"/>
      <c r="B135" s="172"/>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c r="AA135" s="172"/>
      <c r="AB135" s="172"/>
      <c r="AC135" s="172"/>
      <c r="AD135" s="172"/>
      <c r="AE135" s="172"/>
      <c r="AF135" s="172"/>
    </row>
    <row r="136" ht="12.75" customHeight="1">
      <c r="A136" s="172"/>
      <c r="B136" s="172"/>
      <c r="C136" s="172"/>
      <c r="D136" s="172"/>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c r="AA136" s="172"/>
      <c r="AB136" s="172"/>
      <c r="AC136" s="172"/>
      <c r="AD136" s="172"/>
      <c r="AE136" s="172"/>
      <c r="AF136" s="172"/>
    </row>
    <row r="137" ht="12.75" customHeight="1">
      <c r="A137" s="172"/>
      <c r="B137" s="172"/>
      <c r="C137" s="172"/>
      <c r="D137" s="172"/>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c r="AA137" s="172"/>
      <c r="AB137" s="172"/>
      <c r="AC137" s="172"/>
      <c r="AD137" s="172"/>
      <c r="AE137" s="172"/>
      <c r="AF137" s="172"/>
    </row>
    <row r="138" ht="12.75" customHeight="1">
      <c r="A138" s="172"/>
      <c r="B138" s="172"/>
      <c r="C138" s="172"/>
      <c r="D138" s="172"/>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c r="AA138" s="172"/>
      <c r="AB138" s="172"/>
      <c r="AC138" s="172"/>
      <c r="AD138" s="172"/>
      <c r="AE138" s="172"/>
      <c r="AF138" s="172"/>
    </row>
    <row r="139" ht="12.75" customHeight="1">
      <c r="A139" s="172"/>
      <c r="B139" s="172"/>
      <c r="C139" s="172"/>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c r="AA139" s="172"/>
      <c r="AB139" s="172"/>
      <c r="AC139" s="172"/>
      <c r="AD139" s="172"/>
      <c r="AE139" s="172"/>
      <c r="AF139" s="172"/>
    </row>
    <row r="140" ht="12.75" customHeight="1">
      <c r="A140" s="172"/>
      <c r="B140" s="172"/>
      <c r="C140" s="172"/>
      <c r="D140" s="172"/>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c r="AA140" s="172"/>
      <c r="AB140" s="172"/>
      <c r="AC140" s="172"/>
      <c r="AD140" s="172"/>
      <c r="AE140" s="172"/>
      <c r="AF140" s="172"/>
    </row>
    <row r="141" ht="12.75" customHeight="1">
      <c r="A141" s="172"/>
      <c r="B141" s="172"/>
      <c r="C141" s="172"/>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2"/>
    </row>
    <row r="142" ht="12.75" customHeight="1">
      <c r="A142" s="172"/>
      <c r="B142" s="172"/>
      <c r="C142" s="172"/>
      <c r="D142" s="172"/>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c r="AA142" s="172"/>
      <c r="AB142" s="172"/>
      <c r="AC142" s="172"/>
      <c r="AD142" s="172"/>
      <c r="AE142" s="172"/>
      <c r="AF142" s="172"/>
    </row>
    <row r="143" ht="12.75" customHeight="1">
      <c r="A143" s="172"/>
      <c r="B143" s="172"/>
      <c r="C143" s="172"/>
      <c r="D143" s="172"/>
      <c r="E143" s="172"/>
      <c r="F143" s="172"/>
      <c r="G143" s="172"/>
      <c r="H143" s="172"/>
      <c r="I143" s="172"/>
      <c r="J143" s="172"/>
      <c r="K143" s="172"/>
      <c r="L143" s="172"/>
      <c r="M143" s="172"/>
      <c r="N143" s="172"/>
      <c r="O143" s="172"/>
      <c r="P143" s="172"/>
      <c r="Q143" s="172"/>
      <c r="R143" s="172"/>
      <c r="S143" s="172"/>
      <c r="T143" s="172"/>
      <c r="U143" s="172"/>
      <c r="V143" s="172"/>
      <c r="W143" s="172"/>
      <c r="X143" s="172"/>
      <c r="Y143" s="172"/>
      <c r="Z143" s="172"/>
      <c r="AA143" s="172"/>
      <c r="AB143" s="172"/>
      <c r="AC143" s="172"/>
      <c r="AD143" s="172"/>
      <c r="AE143" s="172"/>
      <c r="AF143" s="172"/>
    </row>
    <row r="144" ht="12.75" customHeight="1">
      <c r="A144" s="172"/>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2"/>
      <c r="AE144" s="172"/>
      <c r="AF144" s="172"/>
    </row>
    <row r="145" ht="12.75" customHeight="1">
      <c r="A145" s="172"/>
      <c r="B145" s="172"/>
      <c r="C145" s="172"/>
      <c r="D145" s="172"/>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c r="AA145" s="172"/>
      <c r="AB145" s="172"/>
      <c r="AC145" s="172"/>
      <c r="AD145" s="172"/>
      <c r="AE145" s="172"/>
      <c r="AF145" s="172"/>
    </row>
    <row r="146" ht="12.75" customHeight="1">
      <c r="A146" s="172"/>
      <c r="B146" s="172"/>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c r="AA146" s="172"/>
      <c r="AB146" s="172"/>
      <c r="AC146" s="172"/>
      <c r="AD146" s="172"/>
      <c r="AE146" s="172"/>
      <c r="AF146" s="172"/>
    </row>
    <row r="147" ht="12.75" customHeight="1">
      <c r="A147" s="172"/>
      <c r="B147" s="172"/>
      <c r="C147" s="172"/>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c r="AA147" s="172"/>
      <c r="AB147" s="172"/>
      <c r="AC147" s="172"/>
      <c r="AD147" s="172"/>
      <c r="AE147" s="172"/>
      <c r="AF147" s="172"/>
    </row>
    <row r="148" ht="12.75" customHeight="1">
      <c r="A148" s="172"/>
      <c r="B148" s="172"/>
      <c r="C148" s="172"/>
      <c r="D148" s="172"/>
      <c r="E148" s="172"/>
      <c r="F148" s="172"/>
      <c r="G148" s="172"/>
      <c r="H148" s="172"/>
      <c r="I148" s="172"/>
      <c r="J148" s="172"/>
      <c r="K148" s="172"/>
      <c r="L148" s="172"/>
      <c r="M148" s="172"/>
      <c r="N148" s="172"/>
      <c r="O148" s="172"/>
      <c r="P148" s="172"/>
      <c r="Q148" s="172"/>
      <c r="R148" s="172"/>
      <c r="S148" s="172"/>
      <c r="T148" s="172"/>
      <c r="U148" s="172"/>
      <c r="V148" s="172"/>
      <c r="W148" s="172"/>
      <c r="X148" s="172"/>
      <c r="Y148" s="172"/>
      <c r="Z148" s="172"/>
      <c r="AA148" s="172"/>
      <c r="AB148" s="172"/>
      <c r="AC148" s="172"/>
      <c r="AD148" s="172"/>
      <c r="AE148" s="172"/>
      <c r="AF148" s="172"/>
    </row>
    <row r="149" ht="12.75" customHeight="1">
      <c r="A149" s="172"/>
      <c r="B149" s="172"/>
      <c r="C149" s="172"/>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c r="AA149" s="172"/>
      <c r="AB149" s="172"/>
      <c r="AC149" s="172"/>
      <c r="AD149" s="172"/>
      <c r="AE149" s="172"/>
      <c r="AF149" s="172"/>
    </row>
    <row r="150" ht="12.75" customHeight="1">
      <c r="A150" s="172"/>
      <c r="B150" s="172"/>
      <c r="C150" s="172"/>
      <c r="D150" s="172"/>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c r="AA150" s="172"/>
      <c r="AB150" s="172"/>
      <c r="AC150" s="172"/>
      <c r="AD150" s="172"/>
      <c r="AE150" s="172"/>
      <c r="AF150" s="172"/>
    </row>
    <row r="151" ht="12.75" customHeight="1">
      <c r="A151" s="172"/>
      <c r="B151" s="172"/>
      <c r="C151" s="172"/>
      <c r="D151" s="172"/>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c r="AA151" s="172"/>
      <c r="AB151" s="172"/>
      <c r="AC151" s="172"/>
      <c r="AD151" s="172"/>
      <c r="AE151" s="172"/>
      <c r="AF151" s="172"/>
    </row>
    <row r="152" ht="12.75" customHeight="1">
      <c r="A152" s="172"/>
      <c r="B152" s="172"/>
      <c r="C152" s="172"/>
      <c r="D152" s="172"/>
      <c r="E152" s="172"/>
      <c r="F152" s="172"/>
      <c r="G152" s="172"/>
      <c r="H152" s="172"/>
      <c r="I152" s="172"/>
      <c r="J152" s="172"/>
      <c r="K152" s="172"/>
      <c r="L152" s="172"/>
      <c r="M152" s="172"/>
      <c r="N152" s="172"/>
      <c r="O152" s="172"/>
      <c r="P152" s="172"/>
      <c r="Q152" s="172"/>
      <c r="R152" s="172"/>
      <c r="S152" s="172"/>
      <c r="T152" s="172"/>
      <c r="U152" s="172"/>
      <c r="V152" s="172"/>
      <c r="W152" s="172"/>
      <c r="X152" s="172"/>
      <c r="Y152" s="172"/>
      <c r="Z152" s="172"/>
      <c r="AA152" s="172"/>
      <c r="AB152" s="172"/>
      <c r="AC152" s="172"/>
      <c r="AD152" s="172"/>
      <c r="AE152" s="172"/>
      <c r="AF152" s="172"/>
    </row>
    <row r="153" ht="12.75" customHeight="1">
      <c r="A153" s="172"/>
      <c r="B153" s="172"/>
      <c r="C153" s="172"/>
      <c r="D153" s="172"/>
      <c r="E153" s="172"/>
      <c r="F153" s="172"/>
      <c r="G153" s="172"/>
      <c r="H153" s="172"/>
      <c r="I153" s="172"/>
      <c r="J153" s="172"/>
      <c r="K153" s="172"/>
      <c r="L153" s="172"/>
      <c r="M153" s="172"/>
      <c r="N153" s="172"/>
      <c r="O153" s="172"/>
      <c r="P153" s="172"/>
      <c r="Q153" s="172"/>
      <c r="R153" s="172"/>
      <c r="S153" s="172"/>
      <c r="T153" s="172"/>
      <c r="U153" s="172"/>
      <c r="V153" s="172"/>
      <c r="W153" s="172"/>
      <c r="X153" s="172"/>
      <c r="Y153" s="172"/>
      <c r="Z153" s="172"/>
      <c r="AA153" s="172"/>
      <c r="AB153" s="172"/>
      <c r="AC153" s="172"/>
      <c r="AD153" s="172"/>
      <c r="AE153" s="172"/>
      <c r="AF153" s="172"/>
    </row>
    <row r="154" ht="12.75" customHeight="1">
      <c r="A154" s="172"/>
      <c r="B154" s="172"/>
      <c r="C154" s="172"/>
      <c r="D154" s="172"/>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c r="AA154" s="172"/>
      <c r="AB154" s="172"/>
      <c r="AC154" s="172"/>
      <c r="AD154" s="172"/>
      <c r="AE154" s="172"/>
      <c r="AF154" s="172"/>
    </row>
    <row r="155" ht="12.75" customHeight="1">
      <c r="A155" s="172"/>
      <c r="B155" s="172"/>
      <c r="C155" s="172"/>
      <c r="D155" s="172"/>
      <c r="E155" s="172"/>
      <c r="F155" s="172"/>
      <c r="G155" s="172"/>
      <c r="H155" s="172"/>
      <c r="I155" s="172"/>
      <c r="J155" s="172"/>
      <c r="K155" s="172"/>
      <c r="L155" s="172"/>
      <c r="M155" s="172"/>
      <c r="N155" s="172"/>
      <c r="O155" s="172"/>
      <c r="P155" s="172"/>
      <c r="Q155" s="172"/>
      <c r="R155" s="172"/>
      <c r="S155" s="172"/>
      <c r="T155" s="172"/>
      <c r="U155" s="172"/>
      <c r="V155" s="172"/>
      <c r="W155" s="172"/>
      <c r="X155" s="172"/>
      <c r="Y155" s="172"/>
      <c r="Z155" s="172"/>
      <c r="AA155" s="172"/>
      <c r="AB155" s="172"/>
      <c r="AC155" s="172"/>
      <c r="AD155" s="172"/>
      <c r="AE155" s="172"/>
      <c r="AF155" s="172"/>
    </row>
    <row r="156" ht="12.75" customHeight="1">
      <c r="A156" s="172"/>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c r="AA156" s="172"/>
      <c r="AB156" s="172"/>
      <c r="AC156" s="172"/>
      <c r="AD156" s="172"/>
      <c r="AE156" s="172"/>
      <c r="AF156" s="172"/>
    </row>
    <row r="157" ht="12.75" customHeight="1">
      <c r="A157" s="172"/>
      <c r="B157" s="172"/>
      <c r="C157" s="172"/>
      <c r="D157" s="172"/>
      <c r="E157" s="172"/>
      <c r="F157" s="172"/>
      <c r="G157" s="172"/>
      <c r="H157" s="172"/>
      <c r="I157" s="172"/>
      <c r="J157" s="172"/>
      <c r="K157" s="172"/>
      <c r="L157" s="172"/>
      <c r="M157" s="172"/>
      <c r="N157" s="172"/>
      <c r="O157" s="172"/>
      <c r="P157" s="172"/>
      <c r="Q157" s="172"/>
      <c r="R157" s="172"/>
      <c r="S157" s="172"/>
      <c r="T157" s="172"/>
      <c r="U157" s="172"/>
      <c r="V157" s="172"/>
      <c r="W157" s="172"/>
      <c r="X157" s="172"/>
      <c r="Y157" s="172"/>
      <c r="Z157" s="172"/>
      <c r="AA157" s="172"/>
      <c r="AB157" s="172"/>
      <c r="AC157" s="172"/>
      <c r="AD157" s="172"/>
      <c r="AE157" s="172"/>
      <c r="AF157" s="172"/>
    </row>
    <row r="158" ht="12.75" customHeight="1">
      <c r="A158" s="172"/>
      <c r="B158" s="172"/>
      <c r="C158" s="172"/>
      <c r="D158" s="172"/>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c r="AA158" s="172"/>
      <c r="AB158" s="172"/>
      <c r="AC158" s="172"/>
      <c r="AD158" s="172"/>
      <c r="AE158" s="172"/>
      <c r="AF158" s="172"/>
    </row>
    <row r="159" ht="12.75" customHeight="1">
      <c r="A159" s="172"/>
      <c r="B159" s="172"/>
      <c r="C159" s="172"/>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2"/>
      <c r="Z159" s="172"/>
      <c r="AA159" s="172"/>
      <c r="AB159" s="172"/>
      <c r="AC159" s="172"/>
      <c r="AD159" s="172"/>
      <c r="AE159" s="172"/>
      <c r="AF159" s="172"/>
    </row>
    <row r="160" ht="12.75" customHeight="1">
      <c r="A160" s="172"/>
      <c r="B160" s="172"/>
      <c r="C160" s="172"/>
      <c r="D160" s="172"/>
      <c r="E160" s="172"/>
      <c r="F160" s="172"/>
      <c r="G160" s="172"/>
      <c r="H160" s="172"/>
      <c r="I160" s="172"/>
      <c r="J160" s="172"/>
      <c r="K160" s="172"/>
      <c r="L160" s="172"/>
      <c r="M160" s="172"/>
      <c r="N160" s="172"/>
      <c r="O160" s="172"/>
      <c r="P160" s="172"/>
      <c r="Q160" s="172"/>
      <c r="R160" s="172"/>
      <c r="S160" s="172"/>
      <c r="T160" s="172"/>
      <c r="U160" s="172"/>
      <c r="V160" s="172"/>
      <c r="W160" s="172"/>
      <c r="X160" s="172"/>
      <c r="Y160" s="172"/>
      <c r="Z160" s="172"/>
      <c r="AA160" s="172"/>
      <c r="AB160" s="172"/>
      <c r="AC160" s="172"/>
      <c r="AD160" s="172"/>
      <c r="AE160" s="172"/>
      <c r="AF160" s="172"/>
    </row>
    <row r="161" ht="12.75" customHeight="1">
      <c r="A161" s="172"/>
      <c r="B161" s="172"/>
      <c r="C161" s="172"/>
      <c r="D161" s="172"/>
      <c r="E161" s="172"/>
      <c r="F161" s="172"/>
      <c r="G161" s="172"/>
      <c r="H161" s="172"/>
      <c r="I161" s="172"/>
      <c r="J161" s="172"/>
      <c r="K161" s="172"/>
      <c r="L161" s="172"/>
      <c r="M161" s="172"/>
      <c r="N161" s="172"/>
      <c r="O161" s="172"/>
      <c r="P161" s="172"/>
      <c r="Q161" s="172"/>
      <c r="R161" s="172"/>
      <c r="S161" s="172"/>
      <c r="T161" s="172"/>
      <c r="U161" s="172"/>
      <c r="V161" s="172"/>
      <c r="W161" s="172"/>
      <c r="X161" s="172"/>
      <c r="Y161" s="172"/>
      <c r="Z161" s="172"/>
      <c r="AA161" s="172"/>
      <c r="AB161" s="172"/>
      <c r="AC161" s="172"/>
      <c r="AD161" s="172"/>
      <c r="AE161" s="172"/>
      <c r="AF161" s="172"/>
    </row>
    <row r="162" ht="12.75" customHeight="1">
      <c r="A162" s="172"/>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c r="AA162" s="172"/>
      <c r="AB162" s="172"/>
      <c r="AC162" s="172"/>
      <c r="AD162" s="172"/>
      <c r="AE162" s="172"/>
      <c r="AF162" s="172"/>
    </row>
    <row r="163" ht="12.75" customHeight="1">
      <c r="A163" s="172"/>
      <c r="B163" s="172"/>
      <c r="C163" s="172"/>
      <c r="D163" s="172"/>
      <c r="E163" s="172"/>
      <c r="F163" s="172"/>
      <c r="G163" s="172"/>
      <c r="H163" s="172"/>
      <c r="I163" s="172"/>
      <c r="J163" s="172"/>
      <c r="K163" s="172"/>
      <c r="L163" s="172"/>
      <c r="M163" s="172"/>
      <c r="N163" s="172"/>
      <c r="O163" s="172"/>
      <c r="P163" s="172"/>
      <c r="Q163" s="172"/>
      <c r="R163" s="172"/>
      <c r="S163" s="172"/>
      <c r="T163" s="172"/>
      <c r="U163" s="172"/>
      <c r="V163" s="172"/>
      <c r="W163" s="172"/>
      <c r="X163" s="172"/>
      <c r="Y163" s="172"/>
      <c r="Z163" s="172"/>
      <c r="AA163" s="172"/>
      <c r="AB163" s="172"/>
      <c r="AC163" s="172"/>
      <c r="AD163" s="172"/>
      <c r="AE163" s="172"/>
      <c r="AF163" s="172"/>
    </row>
    <row r="164" ht="12.75" customHeight="1">
      <c r="A164" s="172"/>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c r="AA164" s="172"/>
      <c r="AB164" s="172"/>
      <c r="AC164" s="172"/>
      <c r="AD164" s="172"/>
      <c r="AE164" s="172"/>
      <c r="AF164" s="172"/>
    </row>
    <row r="165" ht="12.75" customHeight="1">
      <c r="A165" s="172"/>
      <c r="B165" s="172"/>
      <c r="C165" s="172"/>
      <c r="D165" s="172"/>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c r="AA165" s="172"/>
      <c r="AB165" s="172"/>
      <c r="AC165" s="172"/>
      <c r="AD165" s="172"/>
      <c r="AE165" s="172"/>
      <c r="AF165" s="172"/>
    </row>
    <row r="166" ht="12.75" customHeight="1">
      <c r="A166" s="172"/>
      <c r="B166" s="172"/>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row>
    <row r="167" ht="12.75" customHeight="1">
      <c r="A167" s="172"/>
      <c r="B167" s="172"/>
      <c r="C167" s="172"/>
      <c r="D167" s="172"/>
      <c r="E167" s="172"/>
      <c r="F167" s="172"/>
      <c r="G167" s="172"/>
      <c r="H167" s="172"/>
      <c r="I167" s="172"/>
      <c r="J167" s="172"/>
      <c r="K167" s="172"/>
      <c r="L167" s="172"/>
      <c r="M167" s="172"/>
      <c r="N167" s="172"/>
      <c r="O167" s="172"/>
      <c r="P167" s="172"/>
      <c r="Q167" s="172"/>
      <c r="R167" s="172"/>
      <c r="S167" s="172"/>
      <c r="T167" s="172"/>
      <c r="U167" s="172"/>
      <c r="V167" s="172"/>
      <c r="W167" s="172"/>
      <c r="X167" s="172"/>
      <c r="Y167" s="172"/>
      <c r="Z167" s="172"/>
      <c r="AA167" s="172"/>
      <c r="AB167" s="172"/>
      <c r="AC167" s="172"/>
      <c r="AD167" s="172"/>
      <c r="AE167" s="172"/>
      <c r="AF167" s="172"/>
    </row>
    <row r="168" ht="12.75" customHeight="1">
      <c r="A168" s="172"/>
      <c r="B168" s="172"/>
      <c r="C168" s="172"/>
      <c r="D168" s="172"/>
      <c r="E168" s="172"/>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row>
    <row r="169" ht="12.75" customHeight="1">
      <c r="A169" s="172"/>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c r="AA169" s="172"/>
      <c r="AB169" s="172"/>
      <c r="AC169" s="172"/>
      <c r="AD169" s="172"/>
      <c r="AE169" s="172"/>
      <c r="AF169" s="172"/>
    </row>
    <row r="170" ht="12.75" customHeight="1">
      <c r="A170" s="172"/>
      <c r="B170" s="172"/>
      <c r="C170" s="172"/>
      <c r="D170" s="172"/>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c r="AA170" s="172"/>
      <c r="AB170" s="172"/>
      <c r="AC170" s="172"/>
      <c r="AD170" s="172"/>
      <c r="AE170" s="172"/>
      <c r="AF170" s="172"/>
    </row>
    <row r="171" ht="12.75" customHeight="1">
      <c r="A171" s="172"/>
      <c r="B171" s="172"/>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c r="AA171" s="172"/>
      <c r="AB171" s="172"/>
      <c r="AC171" s="172"/>
      <c r="AD171" s="172"/>
      <c r="AE171" s="172"/>
      <c r="AF171" s="172"/>
    </row>
    <row r="172" ht="12.75" customHeight="1">
      <c r="A172" s="172"/>
      <c r="B172" s="172"/>
      <c r="C172" s="172"/>
      <c r="D172" s="172"/>
      <c r="E172" s="172"/>
      <c r="F172" s="172"/>
      <c r="G172" s="172"/>
      <c r="H172" s="172"/>
      <c r="I172" s="172"/>
      <c r="J172" s="172"/>
      <c r="K172" s="172"/>
      <c r="L172" s="172"/>
      <c r="M172" s="172"/>
      <c r="N172" s="172"/>
      <c r="O172" s="172"/>
      <c r="P172" s="172"/>
      <c r="Q172" s="172"/>
      <c r="R172" s="172"/>
      <c r="S172" s="172"/>
      <c r="T172" s="172"/>
      <c r="U172" s="172"/>
      <c r="V172" s="172"/>
      <c r="W172" s="172"/>
      <c r="X172" s="172"/>
      <c r="Y172" s="172"/>
      <c r="Z172" s="172"/>
      <c r="AA172" s="172"/>
      <c r="AB172" s="172"/>
      <c r="AC172" s="172"/>
      <c r="AD172" s="172"/>
      <c r="AE172" s="172"/>
      <c r="AF172" s="172"/>
    </row>
    <row r="173" ht="12.75" customHeight="1">
      <c r="A173" s="172"/>
      <c r="B173" s="172"/>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c r="AA173" s="172"/>
      <c r="AB173" s="172"/>
      <c r="AC173" s="172"/>
      <c r="AD173" s="172"/>
      <c r="AE173" s="172"/>
      <c r="AF173" s="172"/>
    </row>
    <row r="174" ht="12.75" customHeight="1">
      <c r="A174" s="172"/>
      <c r="B174" s="172"/>
      <c r="C174" s="172"/>
      <c r="D174" s="172"/>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c r="AA174" s="172"/>
      <c r="AB174" s="172"/>
      <c r="AC174" s="172"/>
      <c r="AD174" s="172"/>
      <c r="AE174" s="172"/>
      <c r="AF174" s="172"/>
    </row>
    <row r="175" ht="12.75" customHeight="1">
      <c r="A175" s="172"/>
      <c r="B175" s="172"/>
      <c r="C175" s="172"/>
      <c r="D175" s="172"/>
      <c r="E175" s="172"/>
      <c r="F175" s="172"/>
      <c r="G175" s="172"/>
      <c r="H175" s="172"/>
      <c r="I175" s="172"/>
      <c r="J175" s="172"/>
      <c r="K175" s="172"/>
      <c r="L175" s="172"/>
      <c r="M175" s="172"/>
      <c r="N175" s="172"/>
      <c r="O175" s="172"/>
      <c r="P175" s="172"/>
      <c r="Q175" s="172"/>
      <c r="R175" s="172"/>
      <c r="S175" s="172"/>
      <c r="T175" s="172"/>
      <c r="U175" s="172"/>
      <c r="V175" s="172"/>
      <c r="W175" s="172"/>
      <c r="X175" s="172"/>
      <c r="Y175" s="172"/>
      <c r="Z175" s="172"/>
      <c r="AA175" s="172"/>
      <c r="AB175" s="172"/>
      <c r="AC175" s="172"/>
      <c r="AD175" s="172"/>
      <c r="AE175" s="172"/>
      <c r="AF175" s="172"/>
    </row>
    <row r="176" ht="12.75" customHeight="1">
      <c r="A176" s="172"/>
      <c r="B176" s="172"/>
      <c r="C176" s="172"/>
      <c r="D176" s="172"/>
      <c r="E176" s="172"/>
      <c r="F176" s="172"/>
      <c r="G176" s="172"/>
      <c r="H176" s="172"/>
      <c r="I176" s="172"/>
      <c r="J176" s="172"/>
      <c r="K176" s="172"/>
      <c r="L176" s="172"/>
      <c r="M176" s="172"/>
      <c r="N176" s="172"/>
      <c r="O176" s="172"/>
      <c r="P176" s="172"/>
      <c r="Q176" s="172"/>
      <c r="R176" s="172"/>
      <c r="S176" s="172"/>
      <c r="T176" s="172"/>
      <c r="U176" s="172"/>
      <c r="V176" s="172"/>
      <c r="W176" s="172"/>
      <c r="X176" s="172"/>
      <c r="Y176" s="172"/>
      <c r="Z176" s="172"/>
      <c r="AA176" s="172"/>
      <c r="AB176" s="172"/>
      <c r="AC176" s="172"/>
      <c r="AD176" s="172"/>
      <c r="AE176" s="172"/>
      <c r="AF176" s="172"/>
    </row>
    <row r="177" ht="12.75" customHeight="1">
      <c r="A177" s="172"/>
      <c r="B177" s="172"/>
      <c r="C177" s="172"/>
      <c r="D177" s="172"/>
      <c r="E177" s="172"/>
      <c r="F177" s="172"/>
      <c r="G177" s="172"/>
      <c r="H177" s="172"/>
      <c r="I177" s="172"/>
      <c r="J177" s="172"/>
      <c r="K177" s="172"/>
      <c r="L177" s="172"/>
      <c r="M177" s="172"/>
      <c r="N177" s="172"/>
      <c r="O177" s="172"/>
      <c r="P177" s="172"/>
      <c r="Q177" s="172"/>
      <c r="R177" s="172"/>
      <c r="S177" s="172"/>
      <c r="T177" s="172"/>
      <c r="U177" s="172"/>
      <c r="V177" s="172"/>
      <c r="W177" s="172"/>
      <c r="X177" s="172"/>
      <c r="Y177" s="172"/>
      <c r="Z177" s="172"/>
      <c r="AA177" s="172"/>
      <c r="AB177" s="172"/>
      <c r="AC177" s="172"/>
      <c r="AD177" s="172"/>
      <c r="AE177" s="172"/>
      <c r="AF177" s="172"/>
    </row>
    <row r="178" ht="12.75" customHeight="1">
      <c r="A178" s="172"/>
      <c r="B178" s="172"/>
      <c r="C178" s="172"/>
      <c r="D178" s="172"/>
      <c r="E178" s="172"/>
      <c r="F178" s="172"/>
      <c r="G178" s="172"/>
      <c r="H178" s="172"/>
      <c r="I178" s="172"/>
      <c r="J178" s="172"/>
      <c r="K178" s="172"/>
      <c r="L178" s="172"/>
      <c r="M178" s="172"/>
      <c r="N178" s="172"/>
      <c r="O178" s="172"/>
      <c r="P178" s="172"/>
      <c r="Q178" s="172"/>
      <c r="R178" s="172"/>
      <c r="S178" s="172"/>
      <c r="T178" s="172"/>
      <c r="U178" s="172"/>
      <c r="V178" s="172"/>
      <c r="W178" s="172"/>
      <c r="X178" s="172"/>
      <c r="Y178" s="172"/>
      <c r="Z178" s="172"/>
      <c r="AA178" s="172"/>
      <c r="AB178" s="172"/>
      <c r="AC178" s="172"/>
      <c r="AD178" s="172"/>
      <c r="AE178" s="172"/>
      <c r="AF178" s="172"/>
    </row>
    <row r="179" ht="12.75" customHeight="1">
      <c r="A179" s="172"/>
      <c r="B179" s="172"/>
      <c r="C179" s="172"/>
      <c r="D179" s="172"/>
      <c r="E179" s="172"/>
      <c r="F179" s="172"/>
      <c r="G179" s="172"/>
      <c r="H179" s="172"/>
      <c r="I179" s="172"/>
      <c r="J179" s="172"/>
      <c r="K179" s="172"/>
      <c r="L179" s="172"/>
      <c r="M179" s="172"/>
      <c r="N179" s="172"/>
      <c r="O179" s="172"/>
      <c r="P179" s="172"/>
      <c r="Q179" s="172"/>
      <c r="R179" s="172"/>
      <c r="S179" s="172"/>
      <c r="T179" s="172"/>
      <c r="U179" s="172"/>
      <c r="V179" s="172"/>
      <c r="W179" s="172"/>
      <c r="X179" s="172"/>
      <c r="Y179" s="172"/>
      <c r="Z179" s="172"/>
      <c r="AA179" s="172"/>
      <c r="AB179" s="172"/>
      <c r="AC179" s="172"/>
      <c r="AD179" s="172"/>
      <c r="AE179" s="172"/>
      <c r="AF179" s="172"/>
    </row>
    <row r="180" ht="12.75" customHeight="1">
      <c r="A180" s="172"/>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row>
    <row r="181" ht="12.75" customHeight="1">
      <c r="A181" s="172"/>
      <c r="B181" s="172"/>
      <c r="C181" s="172"/>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c r="AA181" s="172"/>
      <c r="AB181" s="172"/>
      <c r="AC181" s="172"/>
      <c r="AD181" s="172"/>
      <c r="AE181" s="172"/>
      <c r="AF181" s="172"/>
    </row>
    <row r="182" ht="12.75" customHeight="1">
      <c r="A182" s="172"/>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c r="AA182" s="172"/>
      <c r="AB182" s="172"/>
      <c r="AC182" s="172"/>
      <c r="AD182" s="172"/>
      <c r="AE182" s="172"/>
      <c r="AF182" s="172"/>
    </row>
    <row r="183" ht="12.75" customHeight="1">
      <c r="A183" s="172"/>
      <c r="B183" s="172"/>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row>
    <row r="184" ht="12.75" customHeight="1">
      <c r="A184" s="172"/>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c r="AA184" s="172"/>
      <c r="AB184" s="172"/>
      <c r="AC184" s="172"/>
      <c r="AD184" s="172"/>
      <c r="AE184" s="172"/>
      <c r="AF184" s="172"/>
    </row>
    <row r="185" ht="12.75" customHeight="1">
      <c r="A185" s="172"/>
      <c r="B185" s="172"/>
      <c r="C185" s="172"/>
      <c r="D185" s="172"/>
      <c r="E185" s="172"/>
      <c r="F185" s="172"/>
      <c r="G185" s="172"/>
      <c r="H185" s="172"/>
      <c r="I185" s="172"/>
      <c r="J185" s="172"/>
      <c r="K185" s="172"/>
      <c r="L185" s="172"/>
      <c r="M185" s="172"/>
      <c r="N185" s="172"/>
      <c r="O185" s="172"/>
      <c r="P185" s="172"/>
      <c r="Q185" s="172"/>
      <c r="R185" s="172"/>
      <c r="S185" s="172"/>
      <c r="T185" s="172"/>
      <c r="U185" s="172"/>
      <c r="V185" s="172"/>
      <c r="W185" s="172"/>
      <c r="X185" s="172"/>
      <c r="Y185" s="172"/>
      <c r="Z185" s="172"/>
      <c r="AA185" s="172"/>
      <c r="AB185" s="172"/>
      <c r="AC185" s="172"/>
      <c r="AD185" s="172"/>
      <c r="AE185" s="172"/>
      <c r="AF185" s="172"/>
    </row>
    <row r="186" ht="12.75" customHeight="1">
      <c r="A186" s="172"/>
      <c r="B186" s="172"/>
      <c r="C186" s="172"/>
      <c r="D186" s="172"/>
      <c r="E186" s="172"/>
      <c r="F186" s="172"/>
      <c r="G186" s="172"/>
      <c r="H186" s="172"/>
      <c r="I186" s="172"/>
      <c r="J186" s="172"/>
      <c r="K186" s="172"/>
      <c r="L186" s="172"/>
      <c r="M186" s="172"/>
      <c r="N186" s="172"/>
      <c r="O186" s="172"/>
      <c r="P186" s="172"/>
      <c r="Q186" s="172"/>
      <c r="R186" s="172"/>
      <c r="S186" s="172"/>
      <c r="T186" s="172"/>
      <c r="U186" s="172"/>
      <c r="V186" s="172"/>
      <c r="W186" s="172"/>
      <c r="X186" s="172"/>
      <c r="Y186" s="172"/>
      <c r="Z186" s="172"/>
      <c r="AA186" s="172"/>
      <c r="AB186" s="172"/>
      <c r="AC186" s="172"/>
      <c r="AD186" s="172"/>
      <c r="AE186" s="172"/>
      <c r="AF186" s="172"/>
    </row>
    <row r="187" ht="12.75" customHeight="1">
      <c r="A187" s="172"/>
      <c r="B187" s="172"/>
      <c r="C187" s="172"/>
      <c r="D187" s="172"/>
      <c r="E187" s="172"/>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row>
    <row r="188" ht="12.75" customHeight="1">
      <c r="A188" s="172"/>
      <c r="B188" s="172"/>
      <c r="C188" s="172"/>
      <c r="D188" s="172"/>
      <c r="E188" s="172"/>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row>
    <row r="189" ht="12.75" customHeight="1">
      <c r="A189" s="172"/>
      <c r="B189" s="172"/>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c r="AA189" s="172"/>
      <c r="AB189" s="172"/>
      <c r="AC189" s="172"/>
      <c r="AD189" s="172"/>
      <c r="AE189" s="172"/>
      <c r="AF189" s="172"/>
    </row>
    <row r="190" ht="12.75" customHeight="1">
      <c r="A190" s="172"/>
      <c r="B190" s="172"/>
      <c r="C190" s="172"/>
      <c r="D190" s="172"/>
      <c r="E190" s="172"/>
      <c r="F190" s="172"/>
      <c r="G190" s="172"/>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row>
    <row r="191" ht="12.75" customHeight="1">
      <c r="A191" s="172"/>
      <c r="B191" s="172"/>
      <c r="C191" s="172"/>
      <c r="D191" s="172"/>
      <c r="E191" s="172"/>
      <c r="F191" s="172"/>
      <c r="G191" s="172"/>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row>
    <row r="192" ht="12.75" customHeight="1">
      <c r="A192" s="172"/>
      <c r="B192" s="172"/>
      <c r="C192" s="172"/>
      <c r="D192" s="172"/>
      <c r="E192" s="172"/>
      <c r="F192" s="172"/>
      <c r="G192" s="172"/>
      <c r="H192" s="172"/>
      <c r="I192" s="172"/>
      <c r="J192" s="172"/>
      <c r="K192" s="172"/>
      <c r="L192" s="172"/>
      <c r="M192" s="172"/>
      <c r="N192" s="172"/>
      <c r="O192" s="172"/>
      <c r="P192" s="172"/>
      <c r="Q192" s="172"/>
      <c r="R192" s="172"/>
      <c r="S192" s="172"/>
      <c r="T192" s="172"/>
      <c r="U192" s="172"/>
      <c r="V192" s="172"/>
      <c r="W192" s="172"/>
      <c r="X192" s="172"/>
      <c r="Y192" s="172"/>
      <c r="Z192" s="172"/>
      <c r="AA192" s="172"/>
      <c r="AB192" s="172"/>
      <c r="AC192" s="172"/>
      <c r="AD192" s="172"/>
      <c r="AE192" s="172"/>
      <c r="AF192" s="172"/>
    </row>
    <row r="193" ht="12.75" customHeight="1">
      <c r="A193" s="172"/>
      <c r="B193" s="172"/>
      <c r="C193" s="172"/>
      <c r="D193" s="172"/>
      <c r="E193" s="172"/>
      <c r="F193" s="172"/>
      <c r="G193" s="172"/>
      <c r="H193" s="172"/>
      <c r="I193" s="172"/>
      <c r="J193" s="172"/>
      <c r="K193" s="172"/>
      <c r="L193" s="172"/>
      <c r="M193" s="172"/>
      <c r="N193" s="172"/>
      <c r="O193" s="172"/>
      <c r="P193" s="172"/>
      <c r="Q193" s="172"/>
      <c r="R193" s="172"/>
      <c r="S193" s="172"/>
      <c r="T193" s="172"/>
      <c r="U193" s="172"/>
      <c r="V193" s="172"/>
      <c r="W193" s="172"/>
      <c r="X193" s="172"/>
      <c r="Y193" s="172"/>
      <c r="Z193" s="172"/>
      <c r="AA193" s="172"/>
      <c r="AB193" s="172"/>
      <c r="AC193" s="172"/>
      <c r="AD193" s="172"/>
      <c r="AE193" s="172"/>
      <c r="AF193" s="172"/>
    </row>
    <row r="194" ht="12.75" customHeight="1">
      <c r="A194" s="172"/>
      <c r="B194" s="172"/>
      <c r="C194" s="172"/>
      <c r="D194" s="172"/>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c r="AA194" s="172"/>
      <c r="AB194" s="172"/>
      <c r="AC194" s="172"/>
      <c r="AD194" s="172"/>
      <c r="AE194" s="172"/>
      <c r="AF194" s="172"/>
    </row>
    <row r="195" ht="12.75" customHeight="1">
      <c r="A195" s="172"/>
      <c r="B195" s="172"/>
      <c r="C195" s="172"/>
      <c r="D195" s="172"/>
      <c r="E195" s="172"/>
      <c r="F195" s="172"/>
      <c r="G195" s="172"/>
      <c r="H195" s="172"/>
      <c r="I195" s="172"/>
      <c r="J195" s="172"/>
      <c r="K195" s="172"/>
      <c r="L195" s="172"/>
      <c r="M195" s="172"/>
      <c r="N195" s="172"/>
      <c r="O195" s="172"/>
      <c r="P195" s="172"/>
      <c r="Q195" s="172"/>
      <c r="R195" s="172"/>
      <c r="S195" s="172"/>
      <c r="T195" s="172"/>
      <c r="U195" s="172"/>
      <c r="V195" s="172"/>
      <c r="W195" s="172"/>
      <c r="X195" s="172"/>
      <c r="Y195" s="172"/>
      <c r="Z195" s="172"/>
      <c r="AA195" s="172"/>
      <c r="AB195" s="172"/>
      <c r="AC195" s="172"/>
      <c r="AD195" s="172"/>
      <c r="AE195" s="172"/>
      <c r="AF195" s="172"/>
    </row>
    <row r="196" ht="12.75" customHeight="1">
      <c r="A196" s="172"/>
      <c r="B196" s="172"/>
      <c r="C196" s="172"/>
      <c r="D196" s="172"/>
      <c r="E196" s="172"/>
      <c r="F196" s="172"/>
      <c r="G196" s="172"/>
      <c r="H196" s="172"/>
      <c r="I196" s="172"/>
      <c r="J196" s="172"/>
      <c r="K196" s="172"/>
      <c r="L196" s="172"/>
      <c r="M196" s="172"/>
      <c r="N196" s="172"/>
      <c r="O196" s="172"/>
      <c r="P196" s="172"/>
      <c r="Q196" s="172"/>
      <c r="R196" s="172"/>
      <c r="S196" s="172"/>
      <c r="T196" s="172"/>
      <c r="U196" s="172"/>
      <c r="V196" s="172"/>
      <c r="W196" s="172"/>
      <c r="X196" s="172"/>
      <c r="Y196" s="172"/>
      <c r="Z196" s="172"/>
      <c r="AA196" s="172"/>
      <c r="AB196" s="172"/>
      <c r="AC196" s="172"/>
      <c r="AD196" s="172"/>
      <c r="AE196" s="172"/>
      <c r="AF196" s="172"/>
    </row>
    <row r="197" ht="12.75" customHeight="1">
      <c r="A197" s="172"/>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c r="AA197" s="172"/>
      <c r="AB197" s="172"/>
      <c r="AC197" s="172"/>
      <c r="AD197" s="172"/>
      <c r="AE197" s="172"/>
      <c r="AF197" s="172"/>
    </row>
    <row r="198" ht="12.75" customHeight="1">
      <c r="A198" s="172"/>
      <c r="B198" s="172"/>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c r="AA198" s="172"/>
      <c r="AB198" s="172"/>
      <c r="AC198" s="172"/>
      <c r="AD198" s="172"/>
      <c r="AE198" s="172"/>
      <c r="AF198" s="172"/>
    </row>
    <row r="199" ht="12.75" customHeight="1">
      <c r="A199" s="172"/>
      <c r="B199" s="172"/>
      <c r="C199" s="172"/>
      <c r="D199" s="172"/>
      <c r="E199" s="172"/>
      <c r="F199" s="172"/>
      <c r="G199" s="172"/>
      <c r="H199" s="172"/>
      <c r="I199" s="172"/>
      <c r="J199" s="172"/>
      <c r="K199" s="172"/>
      <c r="L199" s="172"/>
      <c r="M199" s="172"/>
      <c r="N199" s="172"/>
      <c r="O199" s="172"/>
      <c r="P199" s="172"/>
      <c r="Q199" s="172"/>
      <c r="R199" s="172"/>
      <c r="S199" s="172"/>
      <c r="T199" s="172"/>
      <c r="U199" s="172"/>
      <c r="V199" s="172"/>
      <c r="W199" s="172"/>
      <c r="X199" s="172"/>
      <c r="Y199" s="172"/>
      <c r="Z199" s="172"/>
      <c r="AA199" s="172"/>
      <c r="AB199" s="172"/>
      <c r="AC199" s="172"/>
      <c r="AD199" s="172"/>
      <c r="AE199" s="172"/>
      <c r="AF199" s="172"/>
    </row>
    <row r="200" ht="12.75" customHeight="1">
      <c r="A200" s="172"/>
      <c r="B200" s="172"/>
      <c r="C200" s="172"/>
      <c r="D200" s="172"/>
      <c r="E200" s="172"/>
      <c r="F200" s="172"/>
      <c r="G200" s="172"/>
      <c r="H200" s="172"/>
      <c r="I200" s="172"/>
      <c r="J200" s="172"/>
      <c r="K200" s="172"/>
      <c r="L200" s="172"/>
      <c r="M200" s="172"/>
      <c r="N200" s="172"/>
      <c r="O200" s="172"/>
      <c r="P200" s="172"/>
      <c r="Q200" s="172"/>
      <c r="R200" s="172"/>
      <c r="S200" s="172"/>
      <c r="T200" s="172"/>
      <c r="U200" s="172"/>
      <c r="V200" s="172"/>
      <c r="W200" s="172"/>
      <c r="X200" s="172"/>
      <c r="Y200" s="172"/>
      <c r="Z200" s="172"/>
      <c r="AA200" s="172"/>
      <c r="AB200" s="172"/>
      <c r="AC200" s="172"/>
      <c r="AD200" s="172"/>
      <c r="AE200" s="172"/>
      <c r="AF200" s="172"/>
    </row>
    <row r="201" ht="12.75" customHeight="1">
      <c r="A201" s="172"/>
      <c r="B201" s="172"/>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c r="AA201" s="172"/>
      <c r="AB201" s="172"/>
      <c r="AC201" s="172"/>
      <c r="AD201" s="172"/>
      <c r="AE201" s="172"/>
      <c r="AF201" s="172"/>
    </row>
    <row r="202" ht="12.75" customHeight="1">
      <c r="A202" s="172"/>
      <c r="B202" s="172"/>
      <c r="C202" s="172"/>
      <c r="D202" s="172"/>
      <c r="E202" s="172"/>
      <c r="F202" s="172"/>
      <c r="G202" s="172"/>
      <c r="H202" s="172"/>
      <c r="I202" s="172"/>
      <c r="J202" s="172"/>
      <c r="K202" s="172"/>
      <c r="L202" s="172"/>
      <c r="M202" s="172"/>
      <c r="N202" s="172"/>
      <c r="O202" s="172"/>
      <c r="P202" s="172"/>
      <c r="Q202" s="172"/>
      <c r="R202" s="172"/>
      <c r="S202" s="172"/>
      <c r="T202" s="172"/>
      <c r="U202" s="172"/>
      <c r="V202" s="172"/>
      <c r="W202" s="172"/>
      <c r="X202" s="172"/>
      <c r="Y202" s="172"/>
      <c r="Z202" s="172"/>
      <c r="AA202" s="172"/>
      <c r="AB202" s="172"/>
      <c r="AC202" s="172"/>
      <c r="AD202" s="172"/>
      <c r="AE202" s="172"/>
      <c r="AF202" s="172"/>
    </row>
    <row r="203" ht="12.75" customHeight="1">
      <c r="A203" s="172"/>
      <c r="B203" s="172"/>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c r="AA203" s="172"/>
      <c r="AB203" s="172"/>
      <c r="AC203" s="172"/>
      <c r="AD203" s="172"/>
      <c r="AE203" s="172"/>
      <c r="AF203" s="172"/>
    </row>
    <row r="204" ht="12.75" customHeight="1">
      <c r="A204" s="172"/>
      <c r="B204" s="172"/>
      <c r="C204" s="172"/>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row>
    <row r="205" ht="12.75" customHeight="1">
      <c r="A205" s="172"/>
      <c r="B205" s="172"/>
      <c r="C205" s="172"/>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row>
    <row r="206" ht="12.75" customHeight="1">
      <c r="A206" s="172"/>
      <c r="B206" s="172"/>
      <c r="C206" s="172"/>
      <c r="D206" s="172"/>
      <c r="E206" s="172"/>
      <c r="F206" s="172"/>
      <c r="G206" s="172"/>
      <c r="H206" s="172"/>
      <c r="I206" s="172"/>
      <c r="J206" s="172"/>
      <c r="K206" s="172"/>
      <c r="L206" s="172"/>
      <c r="M206" s="172"/>
      <c r="N206" s="172"/>
      <c r="O206" s="172"/>
      <c r="P206" s="172"/>
      <c r="Q206" s="172"/>
      <c r="R206" s="172"/>
      <c r="S206" s="172"/>
      <c r="T206" s="172"/>
      <c r="U206" s="172"/>
      <c r="V206" s="172"/>
      <c r="W206" s="172"/>
      <c r="X206" s="172"/>
      <c r="Y206" s="172"/>
      <c r="Z206" s="172"/>
      <c r="AA206" s="172"/>
      <c r="AB206" s="172"/>
      <c r="AC206" s="172"/>
      <c r="AD206" s="172"/>
      <c r="AE206" s="172"/>
      <c r="AF206" s="172"/>
    </row>
    <row r="207" ht="12.75" customHeight="1">
      <c r="A207" s="172"/>
      <c r="B207" s="172"/>
      <c r="C207" s="172"/>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row>
    <row r="208" ht="12.75" customHeight="1">
      <c r="A208" s="172"/>
      <c r="B208" s="172"/>
      <c r="C208" s="172"/>
      <c r="D208" s="172"/>
      <c r="E208" s="172"/>
      <c r="F208" s="172"/>
      <c r="G208" s="172"/>
      <c r="H208" s="172"/>
      <c r="I208" s="172"/>
      <c r="J208" s="172"/>
      <c r="K208" s="172"/>
      <c r="L208" s="172"/>
      <c r="M208" s="172"/>
      <c r="N208" s="172"/>
      <c r="O208" s="172"/>
      <c r="P208" s="172"/>
      <c r="Q208" s="172"/>
      <c r="R208" s="172"/>
      <c r="S208" s="172"/>
      <c r="T208" s="172"/>
      <c r="U208" s="172"/>
      <c r="V208" s="172"/>
      <c r="W208" s="172"/>
      <c r="X208" s="172"/>
      <c r="Y208" s="172"/>
      <c r="Z208" s="172"/>
      <c r="AA208" s="172"/>
      <c r="AB208" s="172"/>
      <c r="AC208" s="172"/>
      <c r="AD208" s="172"/>
      <c r="AE208" s="172"/>
      <c r="AF208" s="172"/>
    </row>
    <row r="209" ht="12.75" customHeight="1">
      <c r="A209" s="172"/>
      <c r="B209" s="172"/>
      <c r="C209" s="172"/>
      <c r="D209" s="172"/>
      <c r="E209" s="172"/>
      <c r="F209" s="172"/>
      <c r="G209" s="172"/>
      <c r="H209" s="172"/>
      <c r="I209" s="172"/>
      <c r="J209" s="172"/>
      <c r="K209" s="172"/>
      <c r="L209" s="172"/>
      <c r="M209" s="172"/>
      <c r="N209" s="172"/>
      <c r="O209" s="172"/>
      <c r="P209" s="172"/>
      <c r="Q209" s="172"/>
      <c r="R209" s="172"/>
      <c r="S209" s="172"/>
      <c r="T209" s="172"/>
      <c r="U209" s="172"/>
      <c r="V209" s="172"/>
      <c r="W209" s="172"/>
      <c r="X209" s="172"/>
      <c r="Y209" s="172"/>
      <c r="Z209" s="172"/>
      <c r="AA209" s="172"/>
      <c r="AB209" s="172"/>
      <c r="AC209" s="172"/>
      <c r="AD209" s="172"/>
      <c r="AE209" s="172"/>
      <c r="AF209" s="172"/>
    </row>
    <row r="210" ht="12.75" customHeight="1">
      <c r="A210" s="172"/>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2"/>
      <c r="Z210" s="172"/>
      <c r="AA210" s="172"/>
      <c r="AB210" s="172"/>
      <c r="AC210" s="172"/>
      <c r="AD210" s="172"/>
      <c r="AE210" s="172"/>
      <c r="AF210" s="172"/>
    </row>
    <row r="211" ht="12.75" customHeight="1">
      <c r="A211" s="172"/>
      <c r="B211" s="172"/>
      <c r="C211" s="172"/>
      <c r="D211" s="172"/>
      <c r="E211" s="172"/>
      <c r="F211" s="172"/>
      <c r="G211" s="172"/>
      <c r="H211" s="172"/>
      <c r="I211" s="172"/>
      <c r="J211" s="172"/>
      <c r="K211" s="172"/>
      <c r="L211" s="172"/>
      <c r="M211" s="172"/>
      <c r="N211" s="172"/>
      <c r="O211" s="172"/>
      <c r="P211" s="172"/>
      <c r="Q211" s="172"/>
      <c r="R211" s="172"/>
      <c r="S211" s="172"/>
      <c r="T211" s="172"/>
      <c r="U211" s="172"/>
      <c r="V211" s="172"/>
      <c r="W211" s="172"/>
      <c r="X211" s="172"/>
      <c r="Y211" s="172"/>
      <c r="Z211" s="172"/>
      <c r="AA211" s="172"/>
      <c r="AB211" s="172"/>
      <c r="AC211" s="172"/>
      <c r="AD211" s="172"/>
      <c r="AE211" s="172"/>
      <c r="AF211" s="172"/>
    </row>
    <row r="212" ht="12.75" customHeight="1">
      <c r="A212" s="172"/>
      <c r="B212" s="172"/>
      <c r="C212" s="172"/>
      <c r="D212" s="172"/>
      <c r="E212" s="172"/>
      <c r="F212" s="172"/>
      <c r="G212" s="172"/>
      <c r="H212" s="172"/>
      <c r="I212" s="172"/>
      <c r="J212" s="172"/>
      <c r="K212" s="172"/>
      <c r="L212" s="172"/>
      <c r="M212" s="172"/>
      <c r="N212" s="172"/>
      <c r="O212" s="172"/>
      <c r="P212" s="172"/>
      <c r="Q212" s="172"/>
      <c r="R212" s="172"/>
      <c r="S212" s="172"/>
      <c r="T212" s="172"/>
      <c r="U212" s="172"/>
      <c r="V212" s="172"/>
      <c r="W212" s="172"/>
      <c r="X212" s="172"/>
      <c r="Y212" s="172"/>
      <c r="Z212" s="172"/>
      <c r="AA212" s="172"/>
      <c r="AB212" s="172"/>
      <c r="AC212" s="172"/>
      <c r="AD212" s="172"/>
      <c r="AE212" s="172"/>
      <c r="AF212" s="172"/>
    </row>
    <row r="213" ht="12.75" customHeight="1">
      <c r="A213" s="172"/>
      <c r="B213" s="172"/>
      <c r="C213" s="172"/>
      <c r="D213" s="172"/>
      <c r="E213" s="172"/>
      <c r="F213" s="172"/>
      <c r="G213" s="172"/>
      <c r="H213" s="172"/>
      <c r="I213" s="172"/>
      <c r="J213" s="172"/>
      <c r="K213" s="172"/>
      <c r="L213" s="172"/>
      <c r="M213" s="172"/>
      <c r="N213" s="172"/>
      <c r="O213" s="172"/>
      <c r="P213" s="172"/>
      <c r="Q213" s="172"/>
      <c r="R213" s="172"/>
      <c r="S213" s="172"/>
      <c r="T213" s="172"/>
      <c r="U213" s="172"/>
      <c r="V213" s="172"/>
      <c r="W213" s="172"/>
      <c r="X213" s="172"/>
      <c r="Y213" s="172"/>
      <c r="Z213" s="172"/>
      <c r="AA213" s="172"/>
      <c r="AB213" s="172"/>
      <c r="AC213" s="172"/>
      <c r="AD213" s="172"/>
      <c r="AE213" s="172"/>
      <c r="AF213" s="172"/>
    </row>
    <row r="214" ht="12.7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row>
    <row r="215" ht="12.75" customHeight="1">
      <c r="A215" s="172"/>
      <c r="B215" s="172"/>
      <c r="C215" s="172"/>
      <c r="D215" s="172"/>
      <c r="E215" s="172"/>
      <c r="F215" s="172"/>
      <c r="G215" s="172"/>
      <c r="H215" s="172"/>
      <c r="I215" s="172"/>
      <c r="J215" s="172"/>
      <c r="K215" s="172"/>
      <c r="L215" s="172"/>
      <c r="M215" s="172"/>
      <c r="N215" s="172"/>
      <c r="O215" s="172"/>
      <c r="P215" s="172"/>
      <c r="Q215" s="172"/>
      <c r="R215" s="172"/>
      <c r="S215" s="172"/>
      <c r="T215" s="172"/>
      <c r="U215" s="172"/>
      <c r="V215" s="172"/>
      <c r="W215" s="172"/>
      <c r="X215" s="172"/>
      <c r="Y215" s="172"/>
      <c r="Z215" s="172"/>
      <c r="AA215" s="172"/>
      <c r="AB215" s="172"/>
      <c r="AC215" s="172"/>
      <c r="AD215" s="172"/>
      <c r="AE215" s="172"/>
      <c r="AF215" s="172"/>
    </row>
    <row r="216" ht="12.75" customHeight="1">
      <c r="A216" s="172"/>
      <c r="B216" s="172"/>
      <c r="C216" s="172"/>
      <c r="D216" s="172"/>
      <c r="E216" s="172"/>
      <c r="F216" s="172"/>
      <c r="G216" s="172"/>
      <c r="H216" s="172"/>
      <c r="I216" s="172"/>
      <c r="J216" s="172"/>
      <c r="K216" s="172"/>
      <c r="L216" s="172"/>
      <c r="M216" s="172"/>
      <c r="N216" s="172"/>
      <c r="O216" s="172"/>
      <c r="P216" s="172"/>
      <c r="Q216" s="172"/>
      <c r="R216" s="172"/>
      <c r="S216" s="172"/>
      <c r="T216" s="172"/>
      <c r="U216" s="172"/>
      <c r="V216" s="172"/>
      <c r="W216" s="172"/>
      <c r="X216" s="172"/>
      <c r="Y216" s="172"/>
      <c r="Z216" s="172"/>
      <c r="AA216" s="172"/>
      <c r="AB216" s="172"/>
      <c r="AC216" s="172"/>
      <c r="AD216" s="172"/>
      <c r="AE216" s="172"/>
      <c r="AF216" s="172"/>
    </row>
    <row r="217" ht="12.75" customHeight="1">
      <c r="A217" s="172"/>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c r="AA217" s="172"/>
      <c r="AB217" s="172"/>
      <c r="AC217" s="172"/>
      <c r="AD217" s="172"/>
      <c r="AE217" s="172"/>
      <c r="AF217" s="172"/>
    </row>
    <row r="218" ht="12.75" customHeight="1">
      <c r="A218" s="172"/>
      <c r="B218" s="172"/>
      <c r="C218" s="172"/>
      <c r="D218" s="172"/>
      <c r="E218" s="172"/>
      <c r="F218" s="172"/>
      <c r="G218" s="172"/>
      <c r="H218" s="172"/>
      <c r="I218" s="172"/>
      <c r="J218" s="172"/>
      <c r="K218" s="172"/>
      <c r="L218" s="172"/>
      <c r="M218" s="172"/>
      <c r="N218" s="172"/>
      <c r="O218" s="172"/>
      <c r="P218" s="172"/>
      <c r="Q218" s="172"/>
      <c r="R218" s="172"/>
      <c r="S218" s="172"/>
      <c r="T218" s="172"/>
      <c r="U218" s="172"/>
      <c r="V218" s="172"/>
      <c r="W218" s="172"/>
      <c r="X218" s="172"/>
      <c r="Y218" s="172"/>
      <c r="Z218" s="172"/>
      <c r="AA218" s="172"/>
      <c r="AB218" s="172"/>
      <c r="AC218" s="172"/>
      <c r="AD218" s="172"/>
      <c r="AE218" s="172"/>
      <c r="AF218" s="172"/>
    </row>
    <row r="219" ht="12.75" customHeight="1">
      <c r="A219" s="172"/>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c r="AA219" s="172"/>
      <c r="AB219" s="172"/>
      <c r="AC219" s="172"/>
      <c r="AD219" s="172"/>
      <c r="AE219" s="172"/>
      <c r="AF219" s="172"/>
    </row>
    <row r="220" ht="12.75" customHeight="1">
      <c r="A220" s="172"/>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c r="AA220" s="172"/>
      <c r="AB220" s="172"/>
      <c r="AC220" s="172"/>
      <c r="AD220" s="172"/>
      <c r="AE220" s="172"/>
      <c r="AF220" s="172"/>
    </row>
    <row r="221" ht="12.75" customHeight="1">
      <c r="A221" s="172"/>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c r="AA221" s="172"/>
      <c r="AB221" s="172"/>
      <c r="AC221" s="172"/>
      <c r="AD221" s="172"/>
      <c r="AE221" s="172"/>
      <c r="AF221" s="172"/>
    </row>
    <row r="222" ht="12.75" customHeight="1">
      <c r="A222" s="172"/>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c r="AA222" s="172"/>
      <c r="AB222" s="172"/>
      <c r="AC222" s="172"/>
      <c r="AD222" s="172"/>
      <c r="AE222" s="172"/>
      <c r="AF222" s="172"/>
    </row>
    <row r="223" ht="12.75" customHeight="1">
      <c r="A223" s="172"/>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c r="AA223" s="172"/>
      <c r="AB223" s="172"/>
      <c r="AC223" s="172"/>
      <c r="AD223" s="172"/>
      <c r="AE223" s="172"/>
      <c r="AF223" s="172"/>
    </row>
    <row r="224" ht="12.75" customHeight="1">
      <c r="A224" s="172"/>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c r="AA224" s="172"/>
      <c r="AB224" s="172"/>
      <c r="AC224" s="172"/>
      <c r="AD224" s="172"/>
      <c r="AE224" s="172"/>
      <c r="AF224" s="172"/>
    </row>
    <row r="225" ht="12.75" customHeight="1">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c r="AA225" s="172"/>
      <c r="AB225" s="172"/>
      <c r="AC225" s="172"/>
      <c r="AD225" s="172"/>
      <c r="AE225" s="172"/>
      <c r="AF225" s="172"/>
    </row>
    <row r="226" ht="12.75" customHeight="1">
      <c r="A226" s="172"/>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c r="AA226" s="172"/>
      <c r="AB226" s="172"/>
      <c r="AC226" s="172"/>
      <c r="AD226" s="172"/>
      <c r="AE226" s="172"/>
      <c r="AF226" s="172"/>
    </row>
    <row r="227" ht="12.75" customHeight="1">
      <c r="A227" s="172"/>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c r="AA227" s="172"/>
      <c r="AB227" s="172"/>
      <c r="AC227" s="172"/>
      <c r="AD227" s="172"/>
      <c r="AE227" s="172"/>
      <c r="AF227" s="172"/>
    </row>
    <row r="228" ht="12.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row>
    <row r="229" ht="12.75" customHeight="1">
      <c r="A229" s="172"/>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c r="AA229" s="172"/>
      <c r="AB229" s="172"/>
      <c r="AC229" s="172"/>
      <c r="AD229" s="172"/>
      <c r="AE229" s="172"/>
      <c r="AF229" s="172"/>
    </row>
    <row r="230" ht="12.75" customHeight="1">
      <c r="A230" s="172"/>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c r="AA230" s="172"/>
      <c r="AB230" s="172"/>
      <c r="AC230" s="172"/>
      <c r="AD230" s="172"/>
      <c r="AE230" s="172"/>
      <c r="AF230" s="172"/>
    </row>
    <row r="231" ht="12.75" customHeight="1">
      <c r="A231" s="172"/>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c r="AA231" s="172"/>
      <c r="AB231" s="172"/>
      <c r="AC231" s="172"/>
      <c r="AD231" s="172"/>
      <c r="AE231" s="172"/>
      <c r="AF231" s="172"/>
    </row>
    <row r="232" ht="12.7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row>
    <row r="233" ht="12.75" customHeight="1">
      <c r="A233" s="172"/>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c r="AA233" s="172"/>
      <c r="AB233" s="172"/>
      <c r="AC233" s="172"/>
      <c r="AD233" s="172"/>
      <c r="AE233" s="172"/>
      <c r="AF233" s="172"/>
    </row>
    <row r="234" ht="12.75" customHeight="1">
      <c r="A234" s="172"/>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c r="AA234" s="172"/>
      <c r="AB234" s="172"/>
      <c r="AC234" s="172"/>
      <c r="AD234" s="172"/>
      <c r="AE234" s="172"/>
      <c r="AF234" s="172"/>
    </row>
    <row r="235" ht="12.75" customHeight="1">
      <c r="A235" s="172"/>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c r="AA235" s="172"/>
      <c r="AB235" s="172"/>
      <c r="AC235" s="172"/>
      <c r="AD235" s="172"/>
      <c r="AE235" s="172"/>
      <c r="AF235" s="172"/>
    </row>
    <row r="236" ht="12.75" customHeight="1">
      <c r="A236" s="172"/>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c r="AA236" s="172"/>
      <c r="AB236" s="172"/>
      <c r="AC236" s="172"/>
      <c r="AD236" s="172"/>
      <c r="AE236" s="172"/>
      <c r="AF236" s="172"/>
    </row>
    <row r="237" ht="12.75" customHeight="1">
      <c r="A237" s="172"/>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c r="AA237" s="172"/>
      <c r="AB237" s="172"/>
      <c r="AC237" s="172"/>
      <c r="AD237" s="172"/>
      <c r="AE237" s="172"/>
      <c r="AF237" s="172"/>
    </row>
    <row r="238" ht="12.75" customHeight="1">
      <c r="A238" s="172"/>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c r="AA238" s="172"/>
      <c r="AB238" s="172"/>
      <c r="AC238" s="172"/>
      <c r="AD238" s="172"/>
      <c r="AE238" s="172"/>
      <c r="AF238" s="172"/>
    </row>
    <row r="239" ht="12.75" customHeight="1">
      <c r="A239" s="172"/>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c r="AA239" s="172"/>
      <c r="AB239" s="172"/>
      <c r="AC239" s="172"/>
      <c r="AD239" s="172"/>
      <c r="AE239" s="172"/>
      <c r="AF239" s="172"/>
    </row>
    <row r="240" ht="12.75" customHeight="1">
      <c r="A240" s="172"/>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c r="AA240" s="172"/>
      <c r="AB240" s="172"/>
      <c r="AC240" s="172"/>
      <c r="AD240" s="172"/>
      <c r="AE240" s="172"/>
      <c r="AF240" s="172"/>
    </row>
    <row r="241" ht="12.75" customHeight="1">
      <c r="A241" s="172"/>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c r="AA241" s="172"/>
      <c r="AB241" s="172"/>
      <c r="AC241" s="172"/>
      <c r="AD241" s="172"/>
      <c r="AE241" s="172"/>
      <c r="AF241" s="172"/>
    </row>
    <row r="242" ht="12.75" customHeight="1">
      <c r="A242" s="172"/>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c r="AA242" s="172"/>
      <c r="AB242" s="172"/>
      <c r="AC242" s="172"/>
      <c r="AD242" s="172"/>
      <c r="AE242" s="172"/>
      <c r="AF242" s="172"/>
    </row>
    <row r="243" ht="12.75" customHeight="1">
      <c r="A243" s="172"/>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c r="AA243" s="172"/>
      <c r="AB243" s="172"/>
      <c r="AC243" s="172"/>
      <c r="AD243" s="172"/>
      <c r="AE243" s="172"/>
      <c r="AF243" s="172"/>
    </row>
    <row r="244" ht="12.75" customHeight="1">
      <c r="A244" s="172"/>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c r="AA244" s="172"/>
      <c r="AB244" s="172"/>
      <c r="AC244" s="172"/>
      <c r="AD244" s="172"/>
      <c r="AE244" s="172"/>
      <c r="AF244" s="172"/>
    </row>
    <row r="245" ht="12.75" customHeight="1">
      <c r="A245" s="172"/>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c r="AA245" s="172"/>
      <c r="AB245" s="172"/>
      <c r="AC245" s="172"/>
      <c r="AD245" s="172"/>
      <c r="AE245" s="172"/>
      <c r="AF245" s="172"/>
    </row>
    <row r="246" ht="12.75" customHeight="1">
      <c r="A246" s="172"/>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c r="AA246" s="172"/>
      <c r="AB246" s="172"/>
      <c r="AC246" s="172"/>
      <c r="AD246" s="172"/>
      <c r="AE246" s="172"/>
      <c r="AF246" s="172"/>
    </row>
    <row r="247" ht="12.75" customHeight="1">
      <c r="A247" s="172"/>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row>
    <row r="248" ht="12.75" customHeight="1">
      <c r="A248" s="172"/>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row>
    <row r="249" ht="12.75" customHeight="1">
      <c r="A249" s="172"/>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c r="AA249" s="172"/>
      <c r="AB249" s="172"/>
      <c r="AC249" s="172"/>
      <c r="AD249" s="172"/>
      <c r="AE249" s="172"/>
      <c r="AF249" s="172"/>
    </row>
    <row r="250" ht="12.75" customHeight="1">
      <c r="A250" s="172"/>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row>
    <row r="251" ht="12.75" customHeight="1">
      <c r="A251" s="172"/>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row>
    <row r="252" ht="12.75" customHeight="1">
      <c r="A252" s="172"/>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c r="AA252" s="172"/>
      <c r="AB252" s="172"/>
      <c r="AC252" s="172"/>
      <c r="AD252" s="172"/>
      <c r="AE252" s="172"/>
      <c r="AF252" s="172"/>
    </row>
    <row r="253" ht="12.75" customHeight="1">
      <c r="A253" s="172"/>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c r="AA253" s="172"/>
      <c r="AB253" s="172"/>
      <c r="AC253" s="172"/>
      <c r="AD253" s="172"/>
      <c r="AE253" s="172"/>
      <c r="AF253" s="172"/>
    </row>
    <row r="254" ht="12.75" customHeight="1">
      <c r="A254" s="172"/>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c r="AA254" s="172"/>
      <c r="AB254" s="172"/>
      <c r="AC254" s="172"/>
      <c r="AD254" s="172"/>
      <c r="AE254" s="172"/>
      <c r="AF254" s="172"/>
    </row>
    <row r="255" ht="12.75" customHeight="1">
      <c r="A255" s="172"/>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c r="AA255" s="172"/>
      <c r="AB255" s="172"/>
      <c r="AC255" s="172"/>
      <c r="AD255" s="172"/>
      <c r="AE255" s="172"/>
      <c r="AF255" s="172"/>
    </row>
    <row r="256" ht="12.75" customHeight="1">
      <c r="A256" s="172"/>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c r="AA256" s="172"/>
      <c r="AB256" s="172"/>
      <c r="AC256" s="172"/>
      <c r="AD256" s="172"/>
      <c r="AE256" s="172"/>
      <c r="AF256" s="172"/>
    </row>
    <row r="257" ht="12.75" customHeight="1">
      <c r="A257" s="172"/>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row>
    <row r="258" ht="12.75" customHeight="1">
      <c r="A258" s="172"/>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c r="AA258" s="172"/>
      <c r="AB258" s="172"/>
      <c r="AC258" s="172"/>
      <c r="AD258" s="172"/>
      <c r="AE258" s="172"/>
      <c r="AF258" s="172"/>
    </row>
    <row r="259" ht="12.75" customHeight="1">
      <c r="A259" s="172"/>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c r="AA259" s="172"/>
      <c r="AB259" s="172"/>
      <c r="AC259" s="172"/>
      <c r="AD259" s="172"/>
      <c r="AE259" s="172"/>
      <c r="AF259" s="172"/>
    </row>
    <row r="260" ht="12.75" customHeight="1">
      <c r="A260" s="172"/>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c r="AA260" s="172"/>
      <c r="AB260" s="172"/>
      <c r="AC260" s="172"/>
      <c r="AD260" s="172"/>
      <c r="AE260" s="172"/>
      <c r="AF260" s="172"/>
    </row>
    <row r="261" ht="12.75" customHeight="1">
      <c r="A261" s="172"/>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c r="AA261" s="172"/>
      <c r="AB261" s="172"/>
      <c r="AC261" s="172"/>
      <c r="AD261" s="172"/>
      <c r="AE261" s="172"/>
      <c r="AF261" s="172"/>
    </row>
    <row r="262" ht="12.75" customHeight="1">
      <c r="A262" s="172"/>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c r="AA262" s="172"/>
      <c r="AB262" s="172"/>
      <c r="AC262" s="172"/>
      <c r="AD262" s="172"/>
      <c r="AE262" s="172"/>
      <c r="AF262" s="172"/>
    </row>
    <row r="263" ht="12.75" customHeight="1">
      <c r="A263" s="172"/>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c r="AA263" s="172"/>
      <c r="AB263" s="172"/>
      <c r="AC263" s="172"/>
      <c r="AD263" s="172"/>
      <c r="AE263" s="172"/>
      <c r="AF263" s="172"/>
    </row>
    <row r="264" ht="12.75" customHeight="1">
      <c r="A264" s="172"/>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c r="AA264" s="172"/>
      <c r="AB264" s="172"/>
      <c r="AC264" s="172"/>
      <c r="AD264" s="172"/>
      <c r="AE264" s="172"/>
      <c r="AF264" s="172"/>
    </row>
    <row r="265" ht="12.75" customHeight="1">
      <c r="A265" s="172"/>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c r="AA265" s="172"/>
      <c r="AB265" s="172"/>
      <c r="AC265" s="172"/>
      <c r="AD265" s="172"/>
      <c r="AE265" s="172"/>
      <c r="AF265" s="172"/>
    </row>
    <row r="266" ht="12.75" customHeight="1">
      <c r="A266" s="172"/>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c r="AA266" s="172"/>
      <c r="AB266" s="172"/>
      <c r="AC266" s="172"/>
      <c r="AD266" s="172"/>
      <c r="AE266" s="172"/>
      <c r="AF266" s="172"/>
    </row>
    <row r="267" ht="12.75" customHeight="1">
      <c r="A267" s="172"/>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c r="AA267" s="172"/>
      <c r="AB267" s="172"/>
      <c r="AC267" s="172"/>
      <c r="AD267" s="172"/>
      <c r="AE267" s="172"/>
      <c r="AF267" s="172"/>
    </row>
    <row r="268" ht="12.75" customHeight="1">
      <c r="A268" s="172"/>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c r="AA268" s="172"/>
      <c r="AB268" s="172"/>
      <c r="AC268" s="172"/>
      <c r="AD268" s="172"/>
      <c r="AE268" s="172"/>
      <c r="AF268" s="172"/>
    </row>
    <row r="269" ht="12.75" customHeight="1">
      <c r="A269" s="172"/>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c r="AA269" s="172"/>
      <c r="AB269" s="172"/>
      <c r="AC269" s="172"/>
      <c r="AD269" s="172"/>
      <c r="AE269" s="172"/>
      <c r="AF269" s="172"/>
    </row>
    <row r="270" ht="12.75" customHeight="1">
      <c r="A270" s="172"/>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c r="AA270" s="172"/>
      <c r="AB270" s="172"/>
      <c r="AC270" s="172"/>
      <c r="AD270" s="172"/>
      <c r="AE270" s="172"/>
      <c r="AF270" s="172"/>
    </row>
    <row r="271" ht="12.75" customHeight="1">
      <c r="A271" s="172"/>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c r="AA271" s="172"/>
      <c r="AB271" s="172"/>
      <c r="AC271" s="172"/>
      <c r="AD271" s="172"/>
      <c r="AE271" s="172"/>
      <c r="AF271" s="172"/>
    </row>
    <row r="272" ht="12.75" customHeight="1">
      <c r="A272" s="172"/>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c r="AA272" s="172"/>
      <c r="AB272" s="172"/>
      <c r="AC272" s="172"/>
      <c r="AD272" s="172"/>
      <c r="AE272" s="172"/>
      <c r="AF272" s="172"/>
    </row>
    <row r="273" ht="12.75" customHeight="1">
      <c r="A273" s="172"/>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c r="AA273" s="172"/>
      <c r="AB273" s="172"/>
      <c r="AC273" s="172"/>
      <c r="AD273" s="172"/>
      <c r="AE273" s="172"/>
      <c r="AF273" s="172"/>
    </row>
    <row r="274" ht="12.75" customHeight="1">
      <c r="A274" s="172"/>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c r="AA274" s="172"/>
      <c r="AB274" s="172"/>
      <c r="AC274" s="172"/>
      <c r="AD274" s="172"/>
      <c r="AE274" s="172"/>
      <c r="AF274" s="172"/>
    </row>
    <row r="275" ht="12.75" customHeight="1">
      <c r="A275" s="172"/>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c r="AA275" s="172"/>
      <c r="AB275" s="172"/>
      <c r="AC275" s="172"/>
      <c r="AD275" s="172"/>
      <c r="AE275" s="172"/>
      <c r="AF275" s="172"/>
    </row>
    <row r="276" ht="12.75" customHeight="1">
      <c r="A276" s="172"/>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c r="AA276" s="172"/>
      <c r="AB276" s="172"/>
      <c r="AC276" s="172"/>
      <c r="AD276" s="172"/>
      <c r="AE276" s="172"/>
      <c r="AF276" s="172"/>
    </row>
    <row r="277" ht="12.75" customHeight="1">
      <c r="A277" s="172"/>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c r="AA277" s="172"/>
      <c r="AB277" s="172"/>
      <c r="AC277" s="172"/>
      <c r="AD277" s="172"/>
      <c r="AE277" s="172"/>
      <c r="AF277" s="172"/>
    </row>
    <row r="278" ht="12.75" customHeight="1">
      <c r="A278" s="172"/>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c r="AA278" s="172"/>
      <c r="AB278" s="172"/>
      <c r="AC278" s="172"/>
      <c r="AD278" s="172"/>
      <c r="AE278" s="172"/>
      <c r="AF278" s="172"/>
    </row>
    <row r="279" ht="12.75" customHeight="1">
      <c r="A279" s="172"/>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c r="AA279" s="172"/>
      <c r="AB279" s="172"/>
      <c r="AC279" s="172"/>
      <c r="AD279" s="172"/>
      <c r="AE279" s="172"/>
      <c r="AF279" s="172"/>
    </row>
    <row r="280" ht="12.75" customHeight="1">
      <c r="A280" s="172"/>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c r="AA280" s="172"/>
      <c r="AB280" s="172"/>
      <c r="AC280" s="172"/>
      <c r="AD280" s="172"/>
      <c r="AE280" s="172"/>
      <c r="AF280" s="172"/>
    </row>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A1:D1"/>
    <mergeCell ref="A2:D2"/>
    <mergeCell ref="A4:B4"/>
    <mergeCell ref="C4:D4"/>
    <mergeCell ref="C5:D5"/>
    <mergeCell ref="C6:D6"/>
    <mergeCell ref="C7:D7"/>
    <mergeCell ref="C8:D8"/>
    <mergeCell ref="C9:D9"/>
    <mergeCell ref="C10:D10"/>
    <mergeCell ref="C11:D11"/>
    <mergeCell ref="A12:D12"/>
    <mergeCell ref="A13:D13"/>
    <mergeCell ref="A14:D14"/>
    <mergeCell ref="A15:B15"/>
    <mergeCell ref="A18:B18"/>
    <mergeCell ref="A20:B20"/>
    <mergeCell ref="A21:B21"/>
    <mergeCell ref="A31:B31"/>
    <mergeCell ref="A32:B32"/>
    <mergeCell ref="C32:D32"/>
    <mergeCell ref="C33:D33"/>
    <mergeCell ref="C34:D34"/>
    <mergeCell ref="C35:D35"/>
    <mergeCell ref="C36:D36"/>
    <mergeCell ref="C37:D37"/>
    <mergeCell ref="C38:D38"/>
    <mergeCell ref="A42:D42"/>
    <mergeCell ref="A40:B40"/>
    <mergeCell ref="A52:B52"/>
    <mergeCell ref="A54:D54"/>
    <mergeCell ref="A56:B56"/>
    <mergeCell ref="A63:B63"/>
    <mergeCell ref="A64:B64"/>
    <mergeCell ref="A65:B65"/>
    <mergeCell ref="B77:C77"/>
    <mergeCell ref="B78:C78"/>
    <mergeCell ref="A79:C79"/>
    <mergeCell ref="A67:B67"/>
    <mergeCell ref="A69:B69"/>
    <mergeCell ref="A72:D72"/>
    <mergeCell ref="A73:D73"/>
    <mergeCell ref="A74:C74"/>
    <mergeCell ref="B75:C75"/>
    <mergeCell ref="B76:C76"/>
  </mergeCells>
  <printOptions/>
  <pageMargins bottom="1.0529166666666667" footer="0.0" header="0.0" left="0.511811024" right="0.511811024" top="1.40125"/>
  <pageSetup paperSize="9" scale="44"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9.13"/>
    <col customWidth="1" min="2" max="2" width="11.75"/>
    <col customWidth="1" min="3" max="6" width="9.13"/>
    <col customWidth="1" min="7" max="7" width="13.38"/>
    <col customWidth="1" min="8" max="8" width="14.13"/>
    <col customWidth="1" min="9" max="9" width="16.38"/>
    <col customWidth="1" min="10" max="10" width="12.0"/>
    <col customWidth="1" min="11" max="11" width="14.25"/>
    <col customWidth="1" min="12" max="12" width="9.13"/>
    <col customWidth="1" min="13" max="13" width="13.75"/>
    <col customWidth="1" min="14" max="18" width="9.13"/>
    <col customWidth="1" min="19" max="26" width="8.63"/>
  </cols>
  <sheetData>
    <row r="1" ht="18.75" customHeight="1">
      <c r="A1" s="31" t="s">
        <v>25</v>
      </c>
      <c r="J1" s="32"/>
      <c r="K1" s="32"/>
      <c r="L1" s="32"/>
      <c r="M1" s="32"/>
      <c r="N1" s="33"/>
      <c r="O1" s="32"/>
      <c r="P1" s="33"/>
      <c r="Q1" s="33"/>
      <c r="R1" s="33"/>
      <c r="S1" s="33"/>
      <c r="T1" s="33"/>
      <c r="U1" s="33"/>
      <c r="V1" s="33"/>
      <c r="W1" s="33"/>
      <c r="X1" s="33"/>
      <c r="Y1" s="33"/>
      <c r="Z1" s="33"/>
    </row>
    <row r="2" ht="11.25" customHeight="1">
      <c r="A2" s="31" t="s">
        <v>26</v>
      </c>
      <c r="J2" s="32"/>
      <c r="K2" s="32"/>
      <c r="L2" s="32"/>
      <c r="M2" s="32"/>
      <c r="N2" s="33"/>
      <c r="O2" s="32"/>
      <c r="P2" s="33"/>
      <c r="Q2" s="33"/>
      <c r="R2" s="33"/>
      <c r="S2" s="33"/>
      <c r="T2" s="33"/>
      <c r="U2" s="33"/>
      <c r="V2" s="33"/>
      <c r="W2" s="33"/>
      <c r="X2" s="33"/>
      <c r="Y2" s="33"/>
      <c r="Z2" s="33"/>
    </row>
    <row r="3" ht="12.75" customHeight="1">
      <c r="A3" s="31" t="s">
        <v>27</v>
      </c>
      <c r="J3" s="32"/>
      <c r="K3" s="32"/>
      <c r="L3" s="32"/>
      <c r="M3" s="32"/>
      <c r="N3" s="33"/>
      <c r="O3" s="32"/>
      <c r="P3" s="33"/>
      <c r="Q3" s="33"/>
      <c r="R3" s="33"/>
      <c r="S3" s="33"/>
      <c r="T3" s="33"/>
      <c r="U3" s="33"/>
      <c r="V3" s="33"/>
      <c r="W3" s="33"/>
      <c r="X3" s="33"/>
      <c r="Y3" s="33"/>
      <c r="Z3" s="33"/>
    </row>
    <row r="4" ht="12.75" customHeight="1">
      <c r="A4" s="34"/>
      <c r="J4" s="32"/>
      <c r="K4" s="32"/>
      <c r="L4" s="32"/>
      <c r="M4" s="32"/>
      <c r="N4" s="33"/>
      <c r="O4" s="32"/>
      <c r="P4" s="33"/>
      <c r="Q4" s="33"/>
      <c r="R4" s="33"/>
      <c r="S4" s="33"/>
      <c r="T4" s="33"/>
      <c r="U4" s="33"/>
      <c r="V4" s="33"/>
      <c r="W4" s="33"/>
      <c r="X4" s="33"/>
      <c r="Y4" s="33"/>
      <c r="Z4" s="33"/>
    </row>
    <row r="5" ht="8.25" customHeight="1">
      <c r="A5" s="34"/>
      <c r="B5" s="34"/>
      <c r="C5" s="34"/>
      <c r="D5" s="34"/>
      <c r="E5" s="34"/>
      <c r="F5" s="34"/>
      <c r="G5" s="34"/>
      <c r="H5" s="34"/>
      <c r="I5" s="34"/>
      <c r="J5" s="32"/>
      <c r="K5" s="32"/>
      <c r="L5" s="32"/>
      <c r="M5" s="32"/>
      <c r="N5" s="33"/>
      <c r="O5" s="32"/>
      <c r="P5" s="33"/>
      <c r="Q5" s="33"/>
      <c r="R5" s="33"/>
      <c r="S5" s="33"/>
      <c r="T5" s="33"/>
      <c r="U5" s="33"/>
      <c r="V5" s="33"/>
      <c r="W5" s="33"/>
      <c r="X5" s="33"/>
      <c r="Y5" s="33"/>
      <c r="Z5" s="33"/>
    </row>
    <row r="6" ht="12.75" customHeight="1">
      <c r="A6" s="35" t="s">
        <v>28</v>
      </c>
      <c r="J6" s="32"/>
      <c r="K6" s="32"/>
      <c r="L6" s="32"/>
      <c r="M6" s="32"/>
      <c r="N6" s="33"/>
      <c r="O6" s="32"/>
      <c r="P6" s="33"/>
      <c r="Q6" s="33"/>
      <c r="R6" s="33"/>
      <c r="S6" s="33"/>
      <c r="T6" s="33"/>
      <c r="U6" s="33"/>
      <c r="V6" s="33"/>
      <c r="W6" s="33"/>
      <c r="X6" s="33"/>
      <c r="Y6" s="33"/>
      <c r="Z6" s="33"/>
    </row>
    <row r="7" ht="9.75" customHeight="1">
      <c r="A7" s="35"/>
      <c r="B7" s="35"/>
      <c r="C7" s="35"/>
      <c r="D7" s="35"/>
      <c r="E7" s="35"/>
      <c r="F7" s="35"/>
      <c r="G7" s="35"/>
      <c r="H7" s="35"/>
      <c r="I7" s="35"/>
      <c r="J7" s="32"/>
      <c r="K7" s="32"/>
      <c r="L7" s="32"/>
      <c r="M7" s="32"/>
      <c r="N7" s="33"/>
      <c r="O7" s="32"/>
      <c r="P7" s="33"/>
      <c r="Q7" s="33"/>
      <c r="R7" s="33"/>
      <c r="S7" s="33"/>
      <c r="T7" s="33"/>
      <c r="U7" s="33"/>
      <c r="V7" s="33"/>
      <c r="W7" s="33"/>
      <c r="X7" s="33"/>
      <c r="Y7" s="33"/>
      <c r="Z7" s="33"/>
    </row>
    <row r="8" ht="12.75" customHeight="1">
      <c r="A8" s="36" t="s">
        <v>29</v>
      </c>
      <c r="J8" s="32"/>
      <c r="K8" s="32"/>
      <c r="L8" s="32"/>
      <c r="M8" s="32"/>
      <c r="N8" s="33"/>
      <c r="O8" s="32"/>
      <c r="P8" s="33"/>
      <c r="Q8" s="33"/>
      <c r="R8" s="33"/>
      <c r="S8" s="33"/>
      <c r="T8" s="33"/>
      <c r="U8" s="33"/>
      <c r="V8" s="33"/>
      <c r="W8" s="33"/>
      <c r="X8" s="33"/>
      <c r="Y8" s="33"/>
      <c r="Z8" s="33"/>
    </row>
    <row r="9" ht="12.75" customHeight="1">
      <c r="A9" s="37"/>
      <c r="B9" s="37"/>
      <c r="C9" s="37"/>
      <c r="D9" s="37"/>
      <c r="E9" s="37"/>
      <c r="F9" s="37"/>
      <c r="G9" s="37"/>
      <c r="H9" s="37"/>
      <c r="I9" s="37"/>
      <c r="J9" s="32"/>
      <c r="K9" s="32"/>
      <c r="L9" s="32"/>
      <c r="M9" s="32"/>
      <c r="N9" s="33"/>
      <c r="O9" s="32"/>
      <c r="P9" s="33"/>
      <c r="Q9" s="33"/>
      <c r="R9" s="33"/>
      <c r="S9" s="33"/>
      <c r="T9" s="33"/>
      <c r="U9" s="33"/>
      <c r="V9" s="33"/>
      <c r="W9" s="33"/>
      <c r="X9" s="33"/>
      <c r="Y9" s="33"/>
      <c r="Z9" s="33"/>
    </row>
    <row r="10" ht="12.75" customHeight="1">
      <c r="A10" s="38" t="s">
        <v>30</v>
      </c>
      <c r="B10" s="14"/>
      <c r="C10" s="14"/>
      <c r="D10" s="14"/>
      <c r="E10" s="14"/>
      <c r="F10" s="14"/>
      <c r="G10" s="14"/>
      <c r="H10" s="14"/>
      <c r="I10" s="15"/>
      <c r="J10" s="32"/>
      <c r="K10" s="32"/>
      <c r="L10" s="32"/>
      <c r="M10" s="32"/>
      <c r="N10" s="33"/>
      <c r="O10" s="32"/>
      <c r="P10" s="33"/>
      <c r="Q10" s="33"/>
      <c r="R10" s="33"/>
      <c r="S10" s="33"/>
      <c r="T10" s="33"/>
      <c r="U10" s="33"/>
      <c r="V10" s="33"/>
      <c r="W10" s="33"/>
      <c r="X10" s="33"/>
      <c r="Y10" s="33"/>
      <c r="Z10" s="33"/>
    </row>
    <row r="11" ht="12.75" customHeight="1">
      <c r="A11" s="39" t="s">
        <v>31</v>
      </c>
      <c r="B11" s="40" t="s">
        <v>32</v>
      </c>
      <c r="C11" s="14"/>
      <c r="D11" s="14"/>
      <c r="E11" s="14"/>
      <c r="F11" s="14"/>
      <c r="G11" s="15"/>
      <c r="H11" s="41"/>
      <c r="I11" s="15"/>
      <c r="J11" s="32"/>
      <c r="K11" s="32"/>
      <c r="L11" s="32"/>
      <c r="M11" s="32"/>
      <c r="N11" s="33"/>
      <c r="O11" s="32"/>
      <c r="P11" s="33"/>
      <c r="Q11" s="33"/>
      <c r="R11" s="33"/>
      <c r="S11" s="33"/>
      <c r="T11" s="33"/>
      <c r="U11" s="33"/>
      <c r="V11" s="33"/>
      <c r="W11" s="33"/>
      <c r="X11" s="33"/>
      <c r="Y11" s="33"/>
      <c r="Z11" s="33"/>
    </row>
    <row r="12" ht="12.75" customHeight="1">
      <c r="A12" s="39" t="s">
        <v>33</v>
      </c>
      <c r="B12" s="40" t="s">
        <v>34</v>
      </c>
      <c r="C12" s="14"/>
      <c r="D12" s="14"/>
      <c r="E12" s="14"/>
      <c r="F12" s="14"/>
      <c r="G12" s="15"/>
      <c r="H12" s="42" t="s">
        <v>35</v>
      </c>
      <c r="I12" s="15"/>
      <c r="J12" s="32"/>
      <c r="K12" s="32"/>
      <c r="L12" s="32"/>
      <c r="M12" s="32"/>
      <c r="N12" s="33"/>
      <c r="O12" s="32"/>
      <c r="P12" s="33"/>
      <c r="Q12" s="33"/>
      <c r="R12" s="33"/>
      <c r="S12" s="33"/>
      <c r="T12" s="33"/>
      <c r="U12" s="33"/>
      <c r="V12" s="33"/>
      <c r="W12" s="33"/>
      <c r="X12" s="33"/>
      <c r="Y12" s="33"/>
      <c r="Z12" s="33"/>
    </row>
    <row r="13" ht="12.75" customHeight="1">
      <c r="A13" s="39" t="s">
        <v>36</v>
      </c>
      <c r="B13" s="40" t="s">
        <v>37</v>
      </c>
      <c r="C13" s="14"/>
      <c r="D13" s="14"/>
      <c r="E13" s="14"/>
      <c r="F13" s="14"/>
      <c r="G13" s="15"/>
      <c r="H13" s="43" t="s">
        <v>38</v>
      </c>
      <c r="I13" s="15"/>
      <c r="J13" s="32"/>
      <c r="K13" s="32"/>
      <c r="L13" s="32"/>
      <c r="M13" s="32"/>
      <c r="N13" s="33"/>
      <c r="O13" s="32"/>
      <c r="P13" s="33"/>
      <c r="Q13" s="33"/>
      <c r="R13" s="33"/>
      <c r="S13" s="33"/>
      <c r="T13" s="33"/>
      <c r="U13" s="33"/>
      <c r="V13" s="33"/>
      <c r="W13" s="33"/>
      <c r="X13" s="33"/>
      <c r="Y13" s="33"/>
      <c r="Z13" s="33"/>
    </row>
    <row r="14" ht="12.75" customHeight="1">
      <c r="A14" s="39" t="s">
        <v>39</v>
      </c>
      <c r="B14" s="40" t="s">
        <v>40</v>
      </c>
      <c r="C14" s="14"/>
      <c r="D14" s="14"/>
      <c r="E14" s="14"/>
      <c r="F14" s="14"/>
      <c r="G14" s="15"/>
      <c r="H14" s="42">
        <v>12.0</v>
      </c>
      <c r="I14" s="15"/>
      <c r="J14" s="32"/>
      <c r="K14" s="32"/>
      <c r="L14" s="32"/>
      <c r="M14" s="32"/>
      <c r="N14" s="33"/>
      <c r="O14" s="32"/>
      <c r="P14" s="33"/>
      <c r="Q14" s="33"/>
      <c r="R14" s="33"/>
      <c r="S14" s="33"/>
      <c r="T14" s="33"/>
      <c r="U14" s="33"/>
      <c r="V14" s="33"/>
      <c r="W14" s="33"/>
      <c r="X14" s="33"/>
      <c r="Y14" s="33"/>
      <c r="Z14" s="33"/>
    </row>
    <row r="15" ht="12.75" customHeight="1">
      <c r="A15" s="39" t="s">
        <v>41</v>
      </c>
      <c r="B15" s="40" t="s">
        <v>42</v>
      </c>
      <c r="C15" s="14"/>
      <c r="D15" s="14"/>
      <c r="E15" s="14"/>
      <c r="F15" s="14"/>
      <c r="G15" s="15"/>
      <c r="H15" s="44" t="s">
        <v>43</v>
      </c>
      <c r="I15" s="15"/>
      <c r="J15" s="32"/>
      <c r="K15" s="32"/>
      <c r="L15" s="32"/>
      <c r="M15" s="32"/>
      <c r="N15" s="33"/>
      <c r="O15" s="32"/>
      <c r="P15" s="33"/>
      <c r="Q15" s="33"/>
      <c r="R15" s="33"/>
      <c r="S15" s="33"/>
      <c r="T15" s="33"/>
      <c r="U15" s="33"/>
      <c r="V15" s="33"/>
      <c r="W15" s="33"/>
      <c r="X15" s="33"/>
      <c r="Y15" s="33"/>
      <c r="Z15" s="33"/>
    </row>
    <row r="16" ht="12.75" customHeight="1">
      <c r="A16" s="38" t="s">
        <v>44</v>
      </c>
      <c r="B16" s="14"/>
      <c r="C16" s="14"/>
      <c r="D16" s="14"/>
      <c r="E16" s="14"/>
      <c r="F16" s="14"/>
      <c r="G16" s="14"/>
      <c r="H16" s="14"/>
      <c r="I16" s="15"/>
      <c r="J16" s="32"/>
      <c r="K16" s="32"/>
      <c r="L16" s="32"/>
      <c r="M16" s="32"/>
      <c r="N16" s="33"/>
      <c r="O16" s="32"/>
      <c r="P16" s="33"/>
      <c r="Q16" s="33"/>
      <c r="R16" s="33"/>
      <c r="S16" s="33"/>
      <c r="T16" s="33"/>
      <c r="U16" s="33"/>
      <c r="V16" s="33"/>
      <c r="W16" s="33"/>
      <c r="X16" s="33"/>
      <c r="Y16" s="33"/>
      <c r="Z16" s="33"/>
    </row>
    <row r="17" ht="12.75" customHeight="1">
      <c r="A17" s="42" t="s">
        <v>45</v>
      </c>
      <c r="B17" s="15"/>
      <c r="C17" s="42" t="s">
        <v>46</v>
      </c>
      <c r="D17" s="15"/>
      <c r="E17" s="42" t="s">
        <v>47</v>
      </c>
      <c r="F17" s="14"/>
      <c r="G17" s="14"/>
      <c r="H17" s="14"/>
      <c r="I17" s="15"/>
      <c r="J17" s="32"/>
      <c r="K17" s="32"/>
      <c r="L17" s="32"/>
      <c r="M17" s="32"/>
      <c r="N17" s="33"/>
      <c r="O17" s="32"/>
      <c r="P17" s="33"/>
      <c r="Q17" s="33"/>
      <c r="R17" s="33"/>
      <c r="S17" s="33"/>
      <c r="T17" s="33"/>
      <c r="U17" s="33"/>
      <c r="V17" s="33"/>
      <c r="W17" s="33"/>
      <c r="X17" s="33"/>
      <c r="Y17" s="33"/>
      <c r="Z17" s="33"/>
    </row>
    <row r="18" ht="31.5" customHeight="1">
      <c r="A18" s="45" t="s">
        <v>169</v>
      </c>
      <c r="B18" s="15"/>
      <c r="C18" s="46" t="s">
        <v>49</v>
      </c>
      <c r="D18" s="15"/>
      <c r="E18" s="47">
        <f>'QUADRO RESUMO'!C4</f>
        <v>38</v>
      </c>
      <c r="F18" s="14"/>
      <c r="G18" s="14"/>
      <c r="H18" s="14"/>
      <c r="I18" s="15"/>
      <c r="J18" s="32"/>
      <c r="K18" s="32"/>
      <c r="L18" s="32"/>
      <c r="M18" s="32"/>
      <c r="N18" s="33"/>
      <c r="O18" s="32"/>
      <c r="P18" s="33"/>
      <c r="Q18" s="33"/>
      <c r="R18" s="33"/>
      <c r="S18" s="33"/>
      <c r="T18" s="33"/>
      <c r="U18" s="33"/>
      <c r="V18" s="33"/>
      <c r="W18" s="33"/>
      <c r="X18" s="33"/>
      <c r="Y18" s="33"/>
      <c r="Z18" s="33"/>
    </row>
    <row r="19" ht="12.75" customHeight="1">
      <c r="A19" s="34"/>
      <c r="B19" s="37"/>
      <c r="C19" s="37"/>
      <c r="D19" s="37"/>
      <c r="E19" s="37"/>
      <c r="F19" s="37"/>
      <c r="G19" s="37"/>
      <c r="H19" s="34"/>
      <c r="I19" s="34"/>
      <c r="J19" s="32"/>
      <c r="K19" s="32"/>
      <c r="L19" s="32"/>
      <c r="M19" s="32"/>
      <c r="N19" s="33"/>
      <c r="O19" s="32"/>
      <c r="P19" s="33"/>
      <c r="Q19" s="33"/>
      <c r="R19" s="33"/>
      <c r="S19" s="33"/>
      <c r="T19" s="33"/>
      <c r="U19" s="33"/>
      <c r="V19" s="33"/>
      <c r="W19" s="33"/>
      <c r="X19" s="33"/>
      <c r="Y19" s="33"/>
      <c r="Z19" s="33"/>
    </row>
    <row r="20" ht="12.75" customHeight="1">
      <c r="A20" s="38" t="s">
        <v>50</v>
      </c>
      <c r="B20" s="14"/>
      <c r="C20" s="14"/>
      <c r="D20" s="14"/>
      <c r="E20" s="14"/>
      <c r="F20" s="14"/>
      <c r="G20" s="14"/>
      <c r="H20" s="14"/>
      <c r="I20" s="15"/>
      <c r="J20" s="32"/>
      <c r="K20" s="32"/>
      <c r="L20" s="32"/>
      <c r="M20" s="48"/>
      <c r="N20" s="33"/>
      <c r="O20" s="32"/>
      <c r="P20" s="33"/>
      <c r="Q20" s="33"/>
      <c r="R20" s="33"/>
      <c r="S20" s="33"/>
      <c r="T20" s="33"/>
      <c r="U20" s="33"/>
      <c r="V20" s="33"/>
      <c r="W20" s="33"/>
      <c r="X20" s="33"/>
      <c r="Y20" s="33"/>
      <c r="Z20" s="33"/>
    </row>
    <row r="21" ht="24.75" customHeight="1">
      <c r="A21" s="39">
        <v>1.0</v>
      </c>
      <c r="B21" s="40" t="s">
        <v>51</v>
      </c>
      <c r="C21" s="14"/>
      <c r="D21" s="14"/>
      <c r="E21" s="14"/>
      <c r="F21" s="14"/>
      <c r="G21" s="15"/>
      <c r="H21" s="49" t="s">
        <v>169</v>
      </c>
      <c r="I21" s="15"/>
      <c r="J21" s="32"/>
      <c r="K21" s="32"/>
      <c r="L21" s="32"/>
      <c r="M21" s="32"/>
      <c r="N21" s="33"/>
      <c r="O21" s="32"/>
      <c r="P21" s="33"/>
      <c r="Q21" s="33"/>
      <c r="R21" s="33"/>
      <c r="S21" s="33"/>
      <c r="T21" s="33"/>
      <c r="U21" s="33"/>
      <c r="V21" s="33"/>
      <c r="W21" s="33"/>
      <c r="X21" s="33"/>
      <c r="Y21" s="33"/>
      <c r="Z21" s="33"/>
    </row>
    <row r="22" ht="12.75" customHeight="1">
      <c r="A22" s="39">
        <v>2.0</v>
      </c>
      <c r="B22" s="40" t="s">
        <v>52</v>
      </c>
      <c r="C22" s="14"/>
      <c r="D22" s="14"/>
      <c r="E22" s="14"/>
      <c r="F22" s="14"/>
      <c r="G22" s="15"/>
      <c r="H22" s="44">
        <v>513405.0</v>
      </c>
      <c r="I22" s="15"/>
      <c r="J22" s="32"/>
      <c r="K22" s="32"/>
      <c r="L22" s="32"/>
      <c r="M22" s="32"/>
      <c r="N22" s="33"/>
      <c r="O22" s="32"/>
      <c r="P22" s="33"/>
      <c r="Q22" s="33"/>
      <c r="R22" s="33"/>
      <c r="S22" s="33"/>
      <c r="T22" s="33"/>
      <c r="U22" s="33"/>
      <c r="V22" s="33"/>
      <c r="W22" s="33"/>
      <c r="X22" s="33"/>
      <c r="Y22" s="33"/>
      <c r="Z22" s="33"/>
    </row>
    <row r="23" ht="12.75" customHeight="1">
      <c r="A23" s="39">
        <v>3.0</v>
      </c>
      <c r="B23" s="40" t="s">
        <v>53</v>
      </c>
      <c r="C23" s="14"/>
      <c r="D23" s="14"/>
      <c r="E23" s="14"/>
      <c r="F23" s="14"/>
      <c r="G23" s="15"/>
      <c r="H23" s="50">
        <f>'QUADRO RESUMO'!D4</f>
        <v>2238.1</v>
      </c>
      <c r="I23" s="15"/>
      <c r="J23" s="32"/>
      <c r="K23" s="51"/>
      <c r="L23" s="32"/>
      <c r="M23" s="32"/>
      <c r="N23" s="33"/>
      <c r="O23" s="32"/>
      <c r="P23" s="33"/>
      <c r="Q23" s="33"/>
      <c r="R23" s="33"/>
      <c r="S23" s="33"/>
      <c r="T23" s="33"/>
      <c r="U23" s="33"/>
      <c r="V23" s="33"/>
      <c r="W23" s="33"/>
      <c r="X23" s="33"/>
      <c r="Y23" s="33"/>
      <c r="Z23" s="33"/>
    </row>
    <row r="24" ht="27.0" customHeight="1">
      <c r="A24" s="39">
        <v>4.0</v>
      </c>
      <c r="B24" s="40" t="s">
        <v>54</v>
      </c>
      <c r="C24" s="14"/>
      <c r="D24" s="14"/>
      <c r="E24" s="14"/>
      <c r="F24" s="14"/>
      <c r="G24" s="15"/>
      <c r="H24" s="52" t="str">
        <f>H21</f>
        <v>GARÇOM/GARÇONETE</v>
      </c>
      <c r="I24" s="15"/>
      <c r="J24" s="32"/>
      <c r="K24" s="32"/>
      <c r="L24" s="32"/>
      <c r="M24" s="32"/>
      <c r="N24" s="33"/>
      <c r="O24" s="32"/>
      <c r="P24" s="33"/>
      <c r="Q24" s="33"/>
      <c r="R24" s="33"/>
      <c r="S24" s="33"/>
      <c r="T24" s="33"/>
      <c r="U24" s="33"/>
      <c r="V24" s="33"/>
      <c r="W24" s="33"/>
      <c r="X24" s="33"/>
      <c r="Y24" s="33"/>
      <c r="Z24" s="33"/>
    </row>
    <row r="25" ht="12.75" customHeight="1">
      <c r="A25" s="39">
        <v>5.0</v>
      </c>
      <c r="B25" s="40" t="s">
        <v>55</v>
      </c>
      <c r="C25" s="14"/>
      <c r="D25" s="14"/>
      <c r="E25" s="14"/>
      <c r="F25" s="14"/>
      <c r="G25" s="15"/>
      <c r="H25" s="43" t="s">
        <v>38</v>
      </c>
      <c r="I25" s="15"/>
      <c r="J25" s="32"/>
      <c r="K25" s="32"/>
      <c r="L25" s="32"/>
      <c r="M25" s="32"/>
      <c r="N25" s="33"/>
      <c r="O25" s="32"/>
      <c r="P25" s="33"/>
      <c r="Q25" s="33"/>
      <c r="R25" s="33"/>
      <c r="S25" s="33"/>
      <c r="T25" s="33"/>
      <c r="U25" s="33"/>
      <c r="V25" s="33"/>
      <c r="W25" s="33"/>
      <c r="X25" s="33"/>
      <c r="Y25" s="33"/>
      <c r="Z25" s="33"/>
    </row>
    <row r="26" ht="12.75" customHeight="1">
      <c r="A26" s="34"/>
      <c r="J26" s="32"/>
      <c r="K26" s="32"/>
      <c r="L26" s="32"/>
      <c r="M26" s="32"/>
      <c r="N26" s="33"/>
      <c r="O26" s="32"/>
      <c r="P26" s="33"/>
      <c r="Q26" s="33"/>
      <c r="R26" s="33"/>
      <c r="S26" s="33"/>
      <c r="T26" s="33"/>
      <c r="U26" s="33"/>
      <c r="V26" s="33"/>
      <c r="W26" s="33"/>
      <c r="X26" s="33"/>
      <c r="Y26" s="33"/>
      <c r="Z26" s="33"/>
    </row>
    <row r="27" ht="12.75" customHeight="1">
      <c r="A27" s="53" t="s">
        <v>56</v>
      </c>
      <c r="B27" s="14"/>
      <c r="C27" s="14"/>
      <c r="D27" s="14"/>
      <c r="E27" s="14"/>
      <c r="F27" s="14"/>
      <c r="G27" s="14"/>
      <c r="H27" s="14"/>
      <c r="I27" s="15"/>
      <c r="J27" s="32"/>
      <c r="K27" s="32"/>
      <c r="L27" s="32"/>
      <c r="M27" s="32"/>
      <c r="N27" s="33"/>
      <c r="O27" s="32"/>
      <c r="P27" s="33"/>
      <c r="Q27" s="33"/>
      <c r="R27" s="33"/>
      <c r="S27" s="33"/>
      <c r="T27" s="33"/>
      <c r="U27" s="33"/>
      <c r="V27" s="33"/>
      <c r="W27" s="33"/>
      <c r="X27" s="33"/>
      <c r="Y27" s="33"/>
      <c r="Z27" s="33"/>
    </row>
    <row r="28" ht="12.75" customHeight="1">
      <c r="A28" s="54" t="s">
        <v>57</v>
      </c>
      <c r="B28" s="14"/>
      <c r="C28" s="14"/>
      <c r="D28" s="14"/>
      <c r="E28" s="14"/>
      <c r="F28" s="14"/>
      <c r="G28" s="15"/>
      <c r="H28" s="55" t="s">
        <v>58</v>
      </c>
      <c r="I28" s="55" t="s">
        <v>59</v>
      </c>
      <c r="J28" s="32"/>
      <c r="K28" s="32"/>
      <c r="L28" s="32"/>
      <c r="M28" s="32"/>
      <c r="N28" s="33"/>
      <c r="O28" s="32"/>
      <c r="P28" s="33"/>
      <c r="Q28" s="33"/>
      <c r="R28" s="33"/>
      <c r="S28" s="33"/>
      <c r="T28" s="33"/>
      <c r="U28" s="33"/>
      <c r="V28" s="33"/>
      <c r="W28" s="33"/>
      <c r="X28" s="33"/>
      <c r="Y28" s="33"/>
      <c r="Z28" s="33"/>
    </row>
    <row r="29" ht="12.75" customHeight="1">
      <c r="A29" s="56" t="s">
        <v>31</v>
      </c>
      <c r="B29" s="40" t="s">
        <v>60</v>
      </c>
      <c r="C29" s="14"/>
      <c r="D29" s="14"/>
      <c r="E29" s="14"/>
      <c r="F29" s="14"/>
      <c r="G29" s="15"/>
      <c r="H29" s="57"/>
      <c r="I29" s="58">
        <f>H23</f>
        <v>2238.1</v>
      </c>
      <c r="J29" s="32"/>
      <c r="K29" s="32"/>
      <c r="L29" s="32"/>
      <c r="M29" s="32"/>
      <c r="N29" s="33"/>
      <c r="O29" s="32"/>
      <c r="P29" s="33"/>
      <c r="Q29" s="33"/>
      <c r="R29" s="33"/>
      <c r="S29" s="33"/>
      <c r="T29" s="33"/>
      <c r="U29" s="33"/>
      <c r="V29" s="33"/>
      <c r="W29" s="33"/>
      <c r="X29" s="33"/>
      <c r="Y29" s="33"/>
      <c r="Z29" s="33"/>
    </row>
    <row r="30" ht="12.75" customHeight="1">
      <c r="A30" s="56" t="s">
        <v>33</v>
      </c>
      <c r="B30" s="40" t="s">
        <v>61</v>
      </c>
      <c r="C30" s="14"/>
      <c r="D30" s="14"/>
      <c r="E30" s="14"/>
      <c r="F30" s="14"/>
      <c r="G30" s="15"/>
      <c r="H30" s="59"/>
      <c r="I30" s="58">
        <v>0.0</v>
      </c>
      <c r="J30" s="32"/>
      <c r="K30" s="32"/>
      <c r="L30" s="32"/>
      <c r="M30" s="32"/>
      <c r="N30" s="33"/>
      <c r="O30" s="32"/>
      <c r="P30" s="33"/>
      <c r="Q30" s="33"/>
      <c r="R30" s="33"/>
      <c r="S30" s="33"/>
      <c r="T30" s="33"/>
      <c r="U30" s="33"/>
      <c r="V30" s="33"/>
      <c r="W30" s="33"/>
      <c r="X30" s="33"/>
      <c r="Y30" s="33"/>
      <c r="Z30" s="33"/>
    </row>
    <row r="31" ht="12.75" customHeight="1">
      <c r="A31" s="56" t="s">
        <v>36</v>
      </c>
      <c r="B31" s="40" t="s">
        <v>62</v>
      </c>
      <c r="C31" s="14"/>
      <c r="D31" s="14"/>
      <c r="E31" s="14"/>
      <c r="F31" s="14"/>
      <c r="G31" s="15"/>
      <c r="H31" s="59"/>
      <c r="I31" s="58">
        <f>H31*I29</f>
        <v>0</v>
      </c>
      <c r="J31" s="32"/>
      <c r="K31" s="32"/>
      <c r="L31" s="32"/>
      <c r="M31" s="32"/>
      <c r="N31" s="33"/>
      <c r="O31" s="32"/>
      <c r="P31" s="33"/>
      <c r="Q31" s="33"/>
      <c r="R31" s="33"/>
      <c r="S31" s="33"/>
      <c r="T31" s="33"/>
      <c r="U31" s="33"/>
      <c r="V31" s="33"/>
      <c r="W31" s="33"/>
      <c r="X31" s="33"/>
      <c r="Y31" s="33"/>
      <c r="Z31" s="33"/>
    </row>
    <row r="32" ht="12.75" customHeight="1">
      <c r="A32" s="56" t="s">
        <v>39</v>
      </c>
      <c r="B32" s="40" t="s">
        <v>63</v>
      </c>
      <c r="C32" s="14"/>
      <c r="D32" s="14"/>
      <c r="E32" s="14"/>
      <c r="F32" s="14"/>
      <c r="G32" s="15"/>
      <c r="H32" s="59"/>
      <c r="I32" s="58">
        <v>0.0</v>
      </c>
      <c r="J32" s="32"/>
      <c r="K32" s="32"/>
      <c r="L32" s="32"/>
      <c r="M32" s="32"/>
      <c r="N32" s="33"/>
      <c r="O32" s="32"/>
      <c r="P32" s="33"/>
      <c r="Q32" s="33"/>
      <c r="R32" s="33"/>
      <c r="S32" s="33"/>
      <c r="T32" s="33"/>
      <c r="U32" s="33"/>
      <c r="V32" s="33"/>
      <c r="W32" s="33"/>
      <c r="X32" s="33"/>
      <c r="Y32" s="33"/>
      <c r="Z32" s="33"/>
    </row>
    <row r="33" ht="12.75" customHeight="1">
      <c r="A33" s="56" t="s">
        <v>41</v>
      </c>
      <c r="B33" s="40" t="s">
        <v>64</v>
      </c>
      <c r="C33" s="14"/>
      <c r="D33" s="14"/>
      <c r="E33" s="14"/>
      <c r="F33" s="14"/>
      <c r="G33" s="15"/>
      <c r="H33" s="59"/>
      <c r="I33" s="58">
        <v>0.0</v>
      </c>
      <c r="J33" s="32"/>
      <c r="K33" s="32"/>
      <c r="L33" s="32"/>
      <c r="M33" s="32"/>
      <c r="N33" s="33"/>
      <c r="O33" s="32"/>
      <c r="P33" s="33"/>
      <c r="Q33" s="33"/>
      <c r="R33" s="33"/>
      <c r="S33" s="33"/>
      <c r="T33" s="33"/>
      <c r="U33" s="33"/>
      <c r="V33" s="33"/>
      <c r="W33" s="33"/>
      <c r="X33" s="33"/>
      <c r="Y33" s="33"/>
      <c r="Z33" s="33"/>
    </row>
    <row r="34" ht="12.75" customHeight="1">
      <c r="A34" s="56" t="s">
        <v>65</v>
      </c>
      <c r="B34" s="40" t="s">
        <v>66</v>
      </c>
      <c r="C34" s="14"/>
      <c r="D34" s="14"/>
      <c r="E34" s="14"/>
      <c r="F34" s="14"/>
      <c r="G34" s="15"/>
      <c r="H34" s="59"/>
      <c r="I34" s="58">
        <v>0.0</v>
      </c>
      <c r="J34" s="32"/>
      <c r="K34" s="32"/>
      <c r="L34" s="32"/>
      <c r="M34" s="32"/>
      <c r="N34" s="33"/>
      <c r="O34" s="32"/>
      <c r="P34" s="33"/>
      <c r="Q34" s="33"/>
      <c r="R34" s="33"/>
      <c r="S34" s="33"/>
      <c r="T34" s="33"/>
      <c r="U34" s="33"/>
      <c r="V34" s="33"/>
      <c r="W34" s="33"/>
      <c r="X34" s="33"/>
      <c r="Y34" s="33"/>
      <c r="Z34" s="33"/>
    </row>
    <row r="35" ht="12.75" customHeight="1">
      <c r="A35" s="60" t="s">
        <v>67</v>
      </c>
      <c r="B35" s="14"/>
      <c r="C35" s="14"/>
      <c r="D35" s="14"/>
      <c r="E35" s="14"/>
      <c r="F35" s="14"/>
      <c r="G35" s="14"/>
      <c r="H35" s="15"/>
      <c r="I35" s="61">
        <f>SUM(I29:I34)</f>
        <v>2238.1</v>
      </c>
      <c r="J35" s="32"/>
      <c r="K35" s="32"/>
      <c r="L35" s="32"/>
      <c r="M35" s="32"/>
      <c r="N35" s="33"/>
      <c r="O35" s="32"/>
      <c r="P35" s="33"/>
      <c r="Q35" s="33"/>
      <c r="R35" s="33"/>
      <c r="S35" s="33"/>
      <c r="T35" s="33"/>
      <c r="U35" s="33"/>
      <c r="V35" s="33"/>
      <c r="W35" s="33"/>
      <c r="X35" s="33"/>
      <c r="Y35" s="33"/>
      <c r="Z35" s="33"/>
    </row>
    <row r="36" ht="12.75" customHeight="1">
      <c r="A36" s="62"/>
      <c r="B36" s="63"/>
      <c r="C36" s="63"/>
      <c r="D36" s="63"/>
      <c r="E36" s="63"/>
      <c r="F36" s="63"/>
      <c r="G36" s="63"/>
      <c r="H36" s="63"/>
      <c r="I36" s="63"/>
      <c r="J36" s="32"/>
      <c r="K36" s="32"/>
      <c r="L36" s="32"/>
      <c r="M36" s="32"/>
      <c r="N36" s="33"/>
      <c r="O36" s="32"/>
      <c r="P36" s="33"/>
      <c r="Q36" s="33"/>
      <c r="R36" s="33"/>
      <c r="S36" s="33"/>
      <c r="T36" s="33"/>
      <c r="U36" s="33"/>
      <c r="V36" s="33"/>
      <c r="W36" s="33"/>
      <c r="X36" s="33"/>
      <c r="Y36" s="33"/>
      <c r="Z36" s="33"/>
    </row>
    <row r="37" ht="12.75" customHeight="1">
      <c r="A37" s="53" t="s">
        <v>68</v>
      </c>
      <c r="B37" s="14"/>
      <c r="C37" s="14"/>
      <c r="D37" s="14"/>
      <c r="E37" s="14"/>
      <c r="F37" s="14"/>
      <c r="G37" s="14"/>
      <c r="H37" s="14"/>
      <c r="I37" s="15"/>
      <c r="J37" s="33"/>
      <c r="K37" s="32"/>
      <c r="L37" s="32"/>
      <c r="M37" s="32"/>
      <c r="N37" s="33"/>
      <c r="O37" s="32"/>
      <c r="P37" s="33"/>
      <c r="Q37" s="33"/>
      <c r="R37" s="33"/>
      <c r="S37" s="33"/>
      <c r="T37" s="33"/>
      <c r="U37" s="33"/>
      <c r="V37" s="33"/>
      <c r="W37" s="33"/>
      <c r="X37" s="33"/>
      <c r="Y37" s="33"/>
      <c r="Z37" s="33"/>
    </row>
    <row r="38" ht="12.75" customHeight="1">
      <c r="A38" s="54" t="s">
        <v>69</v>
      </c>
      <c r="B38" s="14"/>
      <c r="C38" s="14"/>
      <c r="D38" s="14"/>
      <c r="E38" s="14"/>
      <c r="F38" s="14"/>
      <c r="G38" s="15"/>
      <c r="H38" s="55" t="s">
        <v>58</v>
      </c>
      <c r="I38" s="55" t="s">
        <v>59</v>
      </c>
      <c r="J38" s="33"/>
      <c r="K38" s="32"/>
      <c r="L38" s="32"/>
      <c r="M38" s="32"/>
      <c r="N38" s="33"/>
      <c r="O38" s="32"/>
      <c r="P38" s="33"/>
      <c r="Q38" s="33"/>
      <c r="R38" s="33"/>
      <c r="S38" s="33"/>
      <c r="T38" s="33"/>
      <c r="U38" s="33"/>
      <c r="V38" s="33"/>
      <c r="W38" s="33"/>
      <c r="X38" s="33"/>
      <c r="Y38" s="33"/>
      <c r="Z38" s="33"/>
    </row>
    <row r="39" ht="12.75" customHeight="1">
      <c r="A39" s="56" t="s">
        <v>31</v>
      </c>
      <c r="B39" s="40" t="s">
        <v>170</v>
      </c>
      <c r="C39" s="14"/>
      <c r="D39" s="14"/>
      <c r="E39" s="14"/>
      <c r="F39" s="14"/>
      <c r="G39" s="15"/>
      <c r="H39" s="59">
        <f>1/12</f>
        <v>0.08333333333</v>
      </c>
      <c r="I39" s="58">
        <f>$I$35*H39</f>
        <v>186.5083333</v>
      </c>
      <c r="J39" s="33"/>
      <c r="K39" s="32"/>
      <c r="L39" s="32"/>
      <c r="M39" s="32"/>
      <c r="N39" s="33"/>
      <c r="O39" s="32"/>
      <c r="P39" s="33"/>
      <c r="Q39" s="33"/>
      <c r="R39" s="33"/>
      <c r="S39" s="33"/>
      <c r="T39" s="33"/>
      <c r="U39" s="33"/>
      <c r="V39" s="33"/>
      <c r="W39" s="33"/>
      <c r="X39" s="33"/>
      <c r="Y39" s="33"/>
      <c r="Z39" s="33"/>
    </row>
    <row r="40" ht="12.75" customHeight="1">
      <c r="A40" s="56" t="s">
        <v>33</v>
      </c>
      <c r="B40" s="40" t="s">
        <v>71</v>
      </c>
      <c r="C40" s="14"/>
      <c r="D40" s="14"/>
      <c r="E40" s="14"/>
      <c r="F40" s="14"/>
      <c r="G40" s="15"/>
      <c r="H40" s="59">
        <v>0.121</v>
      </c>
      <c r="I40" s="58">
        <f>H40*I35</f>
        <v>270.8101</v>
      </c>
      <c r="J40" s="33"/>
      <c r="K40" s="32"/>
      <c r="L40" s="32"/>
      <c r="M40" s="32"/>
      <c r="N40" s="33"/>
      <c r="O40" s="32"/>
      <c r="P40" s="33"/>
      <c r="Q40" s="33"/>
      <c r="R40" s="33"/>
      <c r="S40" s="33"/>
      <c r="T40" s="33"/>
      <c r="U40" s="33"/>
      <c r="V40" s="33"/>
      <c r="W40" s="33"/>
      <c r="X40" s="33"/>
      <c r="Y40" s="33"/>
      <c r="Z40" s="33"/>
    </row>
    <row r="41" ht="12.75" customHeight="1">
      <c r="A41" s="56"/>
      <c r="B41" s="42" t="s">
        <v>72</v>
      </c>
      <c r="C41" s="14"/>
      <c r="D41" s="14"/>
      <c r="E41" s="14"/>
      <c r="F41" s="14"/>
      <c r="G41" s="15"/>
      <c r="H41" s="64">
        <f t="shared" ref="H41:I41" si="1">SUM(H39:H40)</f>
        <v>0.2043333333</v>
      </c>
      <c r="I41" s="61">
        <f t="shared" si="1"/>
        <v>457.3184333</v>
      </c>
      <c r="J41" s="33"/>
      <c r="K41" s="32"/>
      <c r="L41" s="32"/>
      <c r="M41" s="32"/>
      <c r="N41" s="33"/>
      <c r="O41" s="32"/>
      <c r="P41" s="33"/>
      <c r="Q41" s="33"/>
      <c r="R41" s="33"/>
      <c r="S41" s="33"/>
      <c r="T41" s="33"/>
      <c r="U41" s="33"/>
      <c r="V41" s="33"/>
      <c r="W41" s="33"/>
      <c r="X41" s="33"/>
      <c r="Y41" s="33"/>
      <c r="Z41" s="33"/>
    </row>
    <row r="42" ht="30.0" hidden="1" customHeight="1">
      <c r="A42" s="65" t="s">
        <v>171</v>
      </c>
      <c r="B42" s="63"/>
      <c r="C42" s="63"/>
      <c r="D42" s="63"/>
      <c r="E42" s="63"/>
      <c r="F42" s="63"/>
      <c r="G42" s="63"/>
      <c r="H42" s="63"/>
      <c r="I42" s="63"/>
      <c r="J42" s="33"/>
      <c r="K42" s="32"/>
      <c r="L42" s="32"/>
      <c r="M42" s="32"/>
      <c r="N42" s="33"/>
      <c r="O42" s="32"/>
      <c r="P42" s="33"/>
      <c r="Q42" s="33"/>
      <c r="R42" s="33"/>
      <c r="S42" s="33"/>
      <c r="T42" s="33"/>
      <c r="U42" s="33"/>
      <c r="V42" s="33"/>
      <c r="W42" s="33"/>
      <c r="X42" s="33"/>
      <c r="Y42" s="33"/>
      <c r="Z42" s="33"/>
    </row>
    <row r="43" ht="30.0" hidden="1" customHeight="1">
      <c r="A43" s="66" t="s">
        <v>172</v>
      </c>
      <c r="J43" s="33"/>
      <c r="K43" s="32"/>
      <c r="L43" s="32"/>
      <c r="M43" s="32"/>
      <c r="N43" s="33"/>
      <c r="O43" s="32"/>
      <c r="P43" s="33"/>
      <c r="Q43" s="33"/>
      <c r="R43" s="33"/>
      <c r="S43" s="33"/>
      <c r="T43" s="33"/>
      <c r="U43" s="33"/>
      <c r="V43" s="33"/>
      <c r="W43" s="33"/>
      <c r="X43" s="33"/>
      <c r="Y43" s="33"/>
      <c r="Z43" s="33"/>
    </row>
    <row r="44" ht="39.75" hidden="1" customHeight="1">
      <c r="A44" s="66" t="s">
        <v>173</v>
      </c>
      <c r="J44" s="33"/>
      <c r="K44" s="32"/>
      <c r="L44" s="32"/>
      <c r="M44" s="32"/>
      <c r="N44" s="33"/>
      <c r="O44" s="32"/>
      <c r="P44" s="33"/>
      <c r="Q44" s="33"/>
      <c r="R44" s="33"/>
      <c r="S44" s="33"/>
      <c r="T44" s="33"/>
      <c r="U44" s="33"/>
      <c r="V44" s="33"/>
      <c r="W44" s="33"/>
      <c r="X44" s="33"/>
      <c r="Y44" s="33"/>
      <c r="Z44" s="33"/>
    </row>
    <row r="45" ht="39.75" hidden="1" customHeight="1">
      <c r="A45" s="66" t="s">
        <v>174</v>
      </c>
      <c r="J45" s="33"/>
      <c r="K45" s="32"/>
      <c r="L45" s="32"/>
      <c r="M45" s="32"/>
      <c r="N45" s="33"/>
      <c r="O45" s="32"/>
      <c r="P45" s="33"/>
      <c r="Q45" s="33"/>
      <c r="R45" s="33"/>
      <c r="S45" s="33"/>
      <c r="T45" s="33"/>
      <c r="U45" s="33"/>
      <c r="V45" s="33"/>
      <c r="W45" s="33"/>
      <c r="X45" s="33"/>
      <c r="Y45" s="33"/>
      <c r="Z45" s="33"/>
    </row>
    <row r="46" ht="12.75" customHeight="1">
      <c r="A46" s="67"/>
      <c r="B46" s="68"/>
      <c r="C46" s="68"/>
      <c r="D46" s="68"/>
      <c r="E46" s="68"/>
      <c r="F46" s="68"/>
      <c r="G46" s="68"/>
      <c r="H46" s="68"/>
      <c r="I46" s="69"/>
      <c r="J46" s="70"/>
      <c r="K46" s="71"/>
      <c r="L46" s="32"/>
      <c r="M46" s="32"/>
      <c r="N46" s="33"/>
      <c r="O46" s="32"/>
      <c r="P46" s="33"/>
      <c r="Q46" s="33"/>
      <c r="R46" s="33"/>
      <c r="S46" s="33"/>
      <c r="T46" s="33"/>
      <c r="U46" s="33"/>
      <c r="V46" s="33"/>
      <c r="W46" s="33"/>
      <c r="X46" s="33"/>
      <c r="Y46" s="33"/>
      <c r="Z46" s="33"/>
    </row>
    <row r="47" ht="12.75" customHeight="1">
      <c r="A47" s="54" t="s">
        <v>77</v>
      </c>
      <c r="B47" s="14"/>
      <c r="C47" s="14"/>
      <c r="D47" s="14"/>
      <c r="E47" s="14"/>
      <c r="F47" s="14"/>
      <c r="G47" s="15"/>
      <c r="H47" s="55" t="s">
        <v>58</v>
      </c>
      <c r="I47" s="55" t="s">
        <v>59</v>
      </c>
      <c r="J47" s="33"/>
      <c r="K47" s="32"/>
      <c r="L47" s="32"/>
      <c r="M47" s="32"/>
      <c r="N47" s="33"/>
      <c r="O47" s="32"/>
      <c r="P47" s="33"/>
      <c r="Q47" s="33"/>
      <c r="R47" s="33"/>
      <c r="S47" s="33"/>
      <c r="T47" s="33"/>
      <c r="U47" s="33"/>
      <c r="V47" s="33"/>
      <c r="W47" s="33"/>
      <c r="X47" s="33"/>
      <c r="Y47" s="33"/>
      <c r="Z47" s="33"/>
    </row>
    <row r="48" ht="12.75" customHeight="1">
      <c r="A48" s="56" t="s">
        <v>31</v>
      </c>
      <c r="B48" s="40" t="s">
        <v>78</v>
      </c>
      <c r="C48" s="14"/>
      <c r="D48" s="14"/>
      <c r="E48" s="14"/>
      <c r="F48" s="14"/>
      <c r="G48" s="15"/>
      <c r="H48" s="59">
        <v>0.2</v>
      </c>
      <c r="I48" s="58">
        <f>($I$35+I41)*H48</f>
        <v>539.0836867</v>
      </c>
      <c r="J48" s="33"/>
      <c r="K48" s="32"/>
      <c r="L48" s="32"/>
      <c r="M48" s="32"/>
      <c r="N48" s="33"/>
      <c r="O48" s="32"/>
      <c r="P48" s="33"/>
      <c r="Q48" s="33"/>
      <c r="R48" s="33"/>
      <c r="S48" s="33"/>
      <c r="T48" s="33"/>
      <c r="U48" s="33"/>
      <c r="V48" s="33"/>
      <c r="W48" s="33"/>
      <c r="X48" s="33"/>
      <c r="Y48" s="33"/>
      <c r="Z48" s="33"/>
    </row>
    <row r="49" ht="12.75" customHeight="1">
      <c r="A49" s="56" t="s">
        <v>33</v>
      </c>
      <c r="B49" s="40" t="s">
        <v>79</v>
      </c>
      <c r="C49" s="14"/>
      <c r="D49" s="14"/>
      <c r="E49" s="14"/>
      <c r="F49" s="14"/>
      <c r="G49" s="15"/>
      <c r="H49" s="59">
        <v>0.025</v>
      </c>
      <c r="I49" s="58">
        <f>($I$35+I41)*H49</f>
        <v>67.38546083</v>
      </c>
      <c r="J49" s="33"/>
      <c r="K49" s="32"/>
      <c r="L49" s="32"/>
      <c r="M49" s="32"/>
      <c r="N49" s="33"/>
      <c r="O49" s="32"/>
      <c r="P49" s="33"/>
      <c r="Q49" s="33"/>
      <c r="R49" s="33"/>
      <c r="S49" s="33"/>
      <c r="T49" s="33"/>
      <c r="U49" s="33"/>
      <c r="V49" s="33"/>
      <c r="W49" s="33"/>
      <c r="X49" s="33"/>
      <c r="Y49" s="33"/>
      <c r="Z49" s="33"/>
    </row>
    <row r="50" ht="12.75" customHeight="1">
      <c r="A50" s="56" t="s">
        <v>36</v>
      </c>
      <c r="B50" s="72" t="s">
        <v>80</v>
      </c>
      <c r="C50" s="63"/>
      <c r="D50" s="63"/>
      <c r="E50" s="63"/>
      <c r="F50" s="63"/>
      <c r="G50" s="73"/>
      <c r="H50" s="59">
        <v>0.02</v>
      </c>
      <c r="I50" s="74">
        <f>($I$35+I41)*(H50+H51)</f>
        <v>80.862553</v>
      </c>
      <c r="J50" s="75"/>
      <c r="K50" s="76"/>
      <c r="L50" s="32"/>
      <c r="M50" s="32"/>
      <c r="N50" s="33"/>
      <c r="O50" s="32"/>
      <c r="P50" s="33"/>
      <c r="Q50" s="33"/>
      <c r="R50" s="33"/>
      <c r="S50" s="33"/>
      <c r="T50" s="33"/>
      <c r="U50" s="33"/>
      <c r="V50" s="33"/>
      <c r="W50" s="33"/>
      <c r="X50" s="33"/>
      <c r="Y50" s="33"/>
      <c r="Z50" s="33"/>
    </row>
    <row r="51" ht="12.75" customHeight="1">
      <c r="A51" s="56"/>
      <c r="B51" s="77"/>
      <c r="C51" s="2"/>
      <c r="D51" s="2"/>
      <c r="E51" s="2"/>
      <c r="F51" s="2"/>
      <c r="G51" s="78"/>
      <c r="H51" s="59">
        <v>0.01</v>
      </c>
      <c r="I51" s="79"/>
      <c r="J51" s="33"/>
      <c r="K51" s="76"/>
      <c r="L51" s="32"/>
      <c r="M51" s="32"/>
      <c r="N51" s="33"/>
      <c r="O51" s="32"/>
      <c r="P51" s="33"/>
      <c r="Q51" s="33"/>
      <c r="R51" s="33"/>
      <c r="S51" s="33"/>
      <c r="T51" s="33"/>
      <c r="U51" s="33"/>
      <c r="V51" s="33"/>
      <c r="W51" s="33"/>
      <c r="X51" s="33"/>
      <c r="Y51" s="33"/>
      <c r="Z51" s="33"/>
    </row>
    <row r="52" ht="12.75" customHeight="1">
      <c r="A52" s="56" t="s">
        <v>39</v>
      </c>
      <c r="B52" s="40" t="s">
        <v>81</v>
      </c>
      <c r="C52" s="14"/>
      <c r="D52" s="14"/>
      <c r="E52" s="14"/>
      <c r="F52" s="14"/>
      <c r="G52" s="15"/>
      <c r="H52" s="59">
        <v>0.015</v>
      </c>
      <c r="I52" s="58">
        <f>($I$35+I41)*H52</f>
        <v>40.4312765</v>
      </c>
      <c r="J52" s="33"/>
      <c r="K52" s="32"/>
      <c r="L52" s="32"/>
      <c r="M52" s="32"/>
      <c r="N52" s="33"/>
      <c r="O52" s="32"/>
      <c r="P52" s="33"/>
      <c r="Q52" s="33"/>
      <c r="R52" s="33"/>
      <c r="S52" s="33"/>
      <c r="T52" s="33"/>
      <c r="U52" s="33"/>
      <c r="V52" s="33"/>
      <c r="W52" s="33"/>
      <c r="X52" s="33"/>
      <c r="Y52" s="33"/>
      <c r="Z52" s="33"/>
    </row>
    <row r="53" ht="12.75" customHeight="1">
      <c r="A53" s="56" t="s">
        <v>41</v>
      </c>
      <c r="B53" s="40" t="s">
        <v>82</v>
      </c>
      <c r="C53" s="14"/>
      <c r="D53" s="14"/>
      <c r="E53" s="14"/>
      <c r="F53" s="14"/>
      <c r="G53" s="15"/>
      <c r="H53" s="59">
        <v>0.01</v>
      </c>
      <c r="I53" s="58">
        <f>($I$35+I41)*H53</f>
        <v>26.95418433</v>
      </c>
      <c r="J53" s="33"/>
      <c r="K53" s="32"/>
      <c r="L53" s="32"/>
      <c r="M53" s="32"/>
      <c r="N53" s="33"/>
      <c r="O53" s="32"/>
      <c r="P53" s="33"/>
      <c r="Q53" s="33"/>
      <c r="R53" s="33"/>
      <c r="S53" s="33"/>
      <c r="T53" s="33"/>
      <c r="U53" s="33"/>
      <c r="V53" s="33"/>
      <c r="W53" s="33"/>
      <c r="X53" s="33"/>
      <c r="Y53" s="33"/>
      <c r="Z53" s="33"/>
    </row>
    <row r="54" ht="12.75" customHeight="1">
      <c r="A54" s="56" t="s">
        <v>65</v>
      </c>
      <c r="B54" s="40" t="s">
        <v>83</v>
      </c>
      <c r="C54" s="14"/>
      <c r="D54" s="14"/>
      <c r="E54" s="14"/>
      <c r="F54" s="14"/>
      <c r="G54" s="15"/>
      <c r="H54" s="59">
        <v>0.006</v>
      </c>
      <c r="I54" s="58">
        <f>($I$35+I41)*H54</f>
        <v>16.1725106</v>
      </c>
      <c r="J54" s="33"/>
      <c r="K54" s="32"/>
      <c r="L54" s="32"/>
      <c r="M54" s="32"/>
      <c r="N54" s="33"/>
      <c r="O54" s="32"/>
      <c r="P54" s="33"/>
      <c r="Q54" s="33"/>
      <c r="R54" s="33"/>
      <c r="S54" s="33"/>
      <c r="T54" s="33"/>
      <c r="U54" s="33"/>
      <c r="V54" s="33"/>
      <c r="W54" s="33"/>
      <c r="X54" s="33"/>
      <c r="Y54" s="33"/>
      <c r="Z54" s="33"/>
    </row>
    <row r="55" ht="12.75" customHeight="1">
      <c r="A55" s="56" t="s">
        <v>84</v>
      </c>
      <c r="B55" s="40" t="s">
        <v>85</v>
      </c>
      <c r="C55" s="14"/>
      <c r="D55" s="14"/>
      <c r="E55" s="14"/>
      <c r="F55" s="14"/>
      <c r="G55" s="15"/>
      <c r="H55" s="59">
        <v>0.002</v>
      </c>
      <c r="I55" s="58">
        <f>($I$35+I41)*H55</f>
        <v>5.390836867</v>
      </c>
      <c r="J55" s="33"/>
      <c r="K55" s="32"/>
      <c r="L55" s="32"/>
      <c r="M55" s="32"/>
      <c r="N55" s="33"/>
      <c r="O55" s="32"/>
      <c r="P55" s="33"/>
      <c r="Q55" s="33"/>
      <c r="R55" s="33"/>
      <c r="S55" s="33"/>
      <c r="T55" s="33"/>
      <c r="U55" s="33"/>
      <c r="V55" s="33"/>
      <c r="W55" s="33"/>
      <c r="X55" s="33"/>
      <c r="Y55" s="33"/>
      <c r="Z55" s="33"/>
    </row>
    <row r="56" ht="12.75" customHeight="1">
      <c r="A56" s="56" t="s">
        <v>86</v>
      </c>
      <c r="B56" s="40" t="s">
        <v>87</v>
      </c>
      <c r="C56" s="14"/>
      <c r="D56" s="14"/>
      <c r="E56" s="14"/>
      <c r="F56" s="14"/>
      <c r="G56" s="15"/>
      <c r="H56" s="59">
        <v>0.08</v>
      </c>
      <c r="I56" s="58">
        <f>($I$35+I41)*H56</f>
        <v>215.6334747</v>
      </c>
      <c r="J56" s="33"/>
      <c r="K56" s="32"/>
      <c r="L56" s="32"/>
      <c r="M56" s="32"/>
      <c r="N56" s="33"/>
      <c r="O56" s="32"/>
      <c r="P56" s="33"/>
      <c r="Q56" s="33"/>
      <c r="R56" s="33"/>
      <c r="S56" s="33"/>
      <c r="T56" s="33"/>
      <c r="U56" s="33"/>
      <c r="V56" s="33"/>
      <c r="W56" s="33"/>
      <c r="X56" s="33"/>
      <c r="Y56" s="33"/>
      <c r="Z56" s="33"/>
    </row>
    <row r="57" ht="12.75" customHeight="1">
      <c r="A57" s="60" t="s">
        <v>88</v>
      </c>
      <c r="B57" s="14"/>
      <c r="C57" s="14"/>
      <c r="D57" s="14"/>
      <c r="E57" s="14"/>
      <c r="F57" s="14"/>
      <c r="G57" s="15"/>
      <c r="H57" s="64">
        <f>SUM(H48:H49,H52:H56, H51,H50,)</f>
        <v>0.368</v>
      </c>
      <c r="I57" s="61">
        <f>SUM(I48:I56)</f>
        <v>991.9139835</v>
      </c>
      <c r="J57" s="33"/>
      <c r="K57" s="32"/>
      <c r="L57" s="32"/>
      <c r="M57" s="32"/>
      <c r="N57" s="33"/>
      <c r="O57" s="32"/>
      <c r="P57" s="33"/>
      <c r="Q57" s="33"/>
      <c r="R57" s="33"/>
      <c r="S57" s="33"/>
      <c r="T57" s="33"/>
      <c r="U57" s="33"/>
      <c r="V57" s="33"/>
      <c r="W57" s="33"/>
      <c r="X57" s="33"/>
      <c r="Y57" s="33"/>
      <c r="Z57" s="33"/>
    </row>
    <row r="58" ht="12.75" customHeight="1">
      <c r="A58" s="80"/>
      <c r="B58" s="14"/>
      <c r="C58" s="14"/>
      <c r="D58" s="14"/>
      <c r="E58" s="14"/>
      <c r="F58" s="14"/>
      <c r="G58" s="14"/>
      <c r="H58" s="14"/>
      <c r="I58" s="81"/>
      <c r="J58" s="33"/>
      <c r="K58" s="32"/>
      <c r="L58" s="32"/>
      <c r="M58" s="32"/>
      <c r="N58" s="33"/>
      <c r="O58" s="32"/>
      <c r="P58" s="33"/>
      <c r="Q58" s="33"/>
      <c r="R58" s="33"/>
      <c r="S58" s="33"/>
      <c r="T58" s="33"/>
      <c r="U58" s="33"/>
      <c r="V58" s="33"/>
      <c r="W58" s="33"/>
      <c r="X58" s="33"/>
      <c r="Y58" s="33"/>
      <c r="Z58" s="33"/>
    </row>
    <row r="59" ht="12.75" customHeight="1">
      <c r="A59" s="54" t="s">
        <v>89</v>
      </c>
      <c r="B59" s="14"/>
      <c r="C59" s="14"/>
      <c r="D59" s="14"/>
      <c r="E59" s="14"/>
      <c r="F59" s="14"/>
      <c r="G59" s="15"/>
      <c r="H59" s="82" t="s">
        <v>90</v>
      </c>
      <c r="I59" s="55" t="s">
        <v>59</v>
      </c>
      <c r="J59" s="33"/>
      <c r="K59" s="32"/>
      <c r="L59" s="32"/>
      <c r="M59" s="32"/>
      <c r="N59" s="33"/>
      <c r="O59" s="32"/>
      <c r="P59" s="33"/>
      <c r="Q59" s="33"/>
      <c r="R59" s="33"/>
      <c r="S59" s="33"/>
      <c r="T59" s="33"/>
      <c r="U59" s="33"/>
      <c r="V59" s="33"/>
      <c r="W59" s="33"/>
      <c r="X59" s="33"/>
      <c r="Y59" s="33"/>
      <c r="Z59" s="33"/>
    </row>
    <row r="60" ht="12.75" customHeight="1">
      <c r="A60" s="56" t="s">
        <v>31</v>
      </c>
      <c r="B60" s="83" t="s">
        <v>91</v>
      </c>
      <c r="C60" s="14"/>
      <c r="D60" s="14"/>
      <c r="E60" s="14"/>
      <c r="F60" s="14"/>
      <c r="G60" s="15"/>
      <c r="H60" s="84">
        <v>5.5</v>
      </c>
      <c r="I60" s="58">
        <f>' V.A_VT'!E8</f>
        <v>96.714</v>
      </c>
      <c r="J60" s="33"/>
      <c r="K60" s="32"/>
      <c r="L60" s="32"/>
      <c r="M60" s="32"/>
      <c r="N60" s="33"/>
      <c r="O60" s="32"/>
      <c r="P60" s="33"/>
      <c r="Q60" s="33"/>
      <c r="R60" s="33"/>
      <c r="S60" s="33"/>
      <c r="T60" s="33"/>
      <c r="U60" s="33"/>
      <c r="V60" s="33"/>
      <c r="W60" s="33"/>
      <c r="X60" s="33"/>
      <c r="Y60" s="33"/>
      <c r="Z60" s="33"/>
    </row>
    <row r="61" ht="12.75" customHeight="1">
      <c r="A61" s="56" t="s">
        <v>33</v>
      </c>
      <c r="B61" s="83" t="s">
        <v>92</v>
      </c>
      <c r="C61" s="14"/>
      <c r="D61" s="14"/>
      <c r="E61" s="14"/>
      <c r="F61" s="14"/>
      <c r="G61" s="15"/>
      <c r="H61" s="130">
        <v>40.5</v>
      </c>
      <c r="I61" s="58">
        <f>' V.A_VT'!E18</f>
        <v>850.5</v>
      </c>
      <c r="J61" s="33"/>
      <c r="K61" s="32"/>
      <c r="L61" s="32"/>
      <c r="M61" s="32"/>
      <c r="N61" s="33"/>
      <c r="O61" s="32"/>
      <c r="P61" s="33"/>
      <c r="Q61" s="33"/>
      <c r="R61" s="33"/>
      <c r="S61" s="33"/>
      <c r="T61" s="33"/>
      <c r="U61" s="33"/>
      <c r="V61" s="33"/>
      <c r="W61" s="33"/>
      <c r="X61" s="33"/>
      <c r="Y61" s="33"/>
      <c r="Z61" s="33"/>
    </row>
    <row r="62" ht="12.75" customHeight="1">
      <c r="A62" s="56" t="s">
        <v>36</v>
      </c>
      <c r="B62" s="40" t="s">
        <v>93</v>
      </c>
      <c r="C62" s="14"/>
      <c r="D62" s="14"/>
      <c r="E62" s="14"/>
      <c r="F62" s="14"/>
      <c r="G62" s="15"/>
      <c r="H62" s="84">
        <v>0.0</v>
      </c>
      <c r="I62" s="58">
        <v>0.0</v>
      </c>
      <c r="J62" s="33"/>
      <c r="K62" s="32"/>
      <c r="L62" s="32"/>
      <c r="M62" s="32"/>
      <c r="N62" s="33"/>
      <c r="O62" s="32"/>
      <c r="P62" s="33"/>
      <c r="Q62" s="33"/>
      <c r="R62" s="33"/>
      <c r="S62" s="33"/>
      <c r="T62" s="33"/>
      <c r="U62" s="33"/>
      <c r="V62" s="33"/>
      <c r="W62" s="33"/>
      <c r="X62" s="33"/>
      <c r="Y62" s="33"/>
      <c r="Z62" s="33"/>
    </row>
    <row r="63" ht="12.75" customHeight="1">
      <c r="A63" s="56" t="s">
        <v>39</v>
      </c>
      <c r="B63" s="83" t="s">
        <v>94</v>
      </c>
      <c r="C63" s="14"/>
      <c r="D63" s="14"/>
      <c r="E63" s="14"/>
      <c r="F63" s="14"/>
      <c r="G63" s="15"/>
      <c r="H63" s="84">
        <v>0.0</v>
      </c>
      <c r="I63" s="58">
        <v>0.0</v>
      </c>
      <c r="J63" s="33"/>
      <c r="K63" s="32"/>
      <c r="L63" s="32"/>
      <c r="M63" s="32"/>
      <c r="N63" s="33"/>
      <c r="O63" s="32"/>
      <c r="P63" s="33"/>
      <c r="Q63" s="33"/>
      <c r="R63" s="33"/>
      <c r="S63" s="33"/>
      <c r="T63" s="33"/>
      <c r="U63" s="33"/>
      <c r="V63" s="33"/>
      <c r="W63" s="33"/>
      <c r="X63" s="33"/>
      <c r="Y63" s="33"/>
      <c r="Z63" s="33"/>
    </row>
    <row r="64" ht="12.75" customHeight="1">
      <c r="A64" s="56" t="s">
        <v>41</v>
      </c>
      <c r="B64" s="40" t="s">
        <v>95</v>
      </c>
      <c r="C64" s="14"/>
      <c r="D64" s="14"/>
      <c r="E64" s="14"/>
      <c r="F64" s="14"/>
      <c r="G64" s="15"/>
      <c r="H64" s="130">
        <v>2.75</v>
      </c>
      <c r="I64" s="58">
        <f>H64</f>
        <v>2.75</v>
      </c>
      <c r="J64" s="33"/>
      <c r="K64" s="32"/>
      <c r="L64" s="32"/>
      <c r="M64" s="32"/>
      <c r="N64" s="33"/>
      <c r="O64" s="32"/>
      <c r="P64" s="33"/>
      <c r="Q64" s="33"/>
      <c r="R64" s="33"/>
      <c r="S64" s="33"/>
      <c r="T64" s="33"/>
      <c r="U64" s="33"/>
      <c r="V64" s="33"/>
      <c r="W64" s="33"/>
      <c r="X64" s="33"/>
      <c r="Y64" s="33"/>
      <c r="Z64" s="33"/>
    </row>
    <row r="65" ht="12.75" customHeight="1">
      <c r="A65" s="56" t="s">
        <v>65</v>
      </c>
      <c r="B65" s="83" t="s">
        <v>66</v>
      </c>
      <c r="C65" s="14"/>
      <c r="D65" s="14"/>
      <c r="E65" s="14"/>
      <c r="F65" s="14"/>
      <c r="G65" s="15"/>
      <c r="H65" s="84"/>
      <c r="I65" s="58"/>
      <c r="J65" s="33"/>
      <c r="K65" s="32"/>
      <c r="L65" s="32"/>
      <c r="M65" s="32"/>
      <c r="N65" s="33"/>
      <c r="O65" s="32"/>
      <c r="P65" s="33"/>
      <c r="Q65" s="33"/>
      <c r="R65" s="33"/>
      <c r="S65" s="33"/>
      <c r="T65" s="33"/>
      <c r="U65" s="33"/>
      <c r="V65" s="33"/>
      <c r="W65" s="33"/>
      <c r="X65" s="33"/>
      <c r="Y65" s="33"/>
      <c r="Z65" s="33"/>
    </row>
    <row r="66" ht="12.75" customHeight="1">
      <c r="A66" s="60" t="s">
        <v>96</v>
      </c>
      <c r="B66" s="14"/>
      <c r="C66" s="14"/>
      <c r="D66" s="14"/>
      <c r="E66" s="14"/>
      <c r="F66" s="14"/>
      <c r="G66" s="14"/>
      <c r="H66" s="15"/>
      <c r="I66" s="61">
        <f>SUM(I60:I65)</f>
        <v>949.964</v>
      </c>
      <c r="J66" s="33"/>
      <c r="K66" s="32"/>
      <c r="L66" s="32"/>
      <c r="M66" s="32"/>
      <c r="N66" s="33"/>
      <c r="O66" s="32"/>
      <c r="P66" s="33"/>
      <c r="Q66" s="33"/>
      <c r="R66" s="33"/>
      <c r="S66" s="33"/>
      <c r="T66" s="33"/>
      <c r="U66" s="33"/>
      <c r="V66" s="33"/>
      <c r="W66" s="33"/>
      <c r="X66" s="33"/>
      <c r="Y66" s="33"/>
      <c r="Z66" s="33"/>
    </row>
    <row r="67" ht="30.0" hidden="1" customHeight="1">
      <c r="A67" s="65" t="s">
        <v>175</v>
      </c>
      <c r="B67" s="63"/>
      <c r="C67" s="63"/>
      <c r="D67" s="63"/>
      <c r="E67" s="63"/>
      <c r="F67" s="63"/>
      <c r="G67" s="63"/>
      <c r="H67" s="63"/>
      <c r="I67" s="63"/>
      <c r="J67" s="33"/>
      <c r="K67" s="32"/>
      <c r="L67" s="32"/>
      <c r="M67" s="32"/>
      <c r="N67" s="33"/>
      <c r="O67" s="32"/>
      <c r="P67" s="33"/>
      <c r="Q67" s="33"/>
      <c r="R67" s="33"/>
      <c r="S67" s="33"/>
      <c r="T67" s="33"/>
      <c r="U67" s="33"/>
      <c r="V67" s="33"/>
      <c r="W67" s="33"/>
      <c r="X67" s="33"/>
      <c r="Y67" s="33"/>
      <c r="Z67" s="33"/>
    </row>
    <row r="68" ht="30.0" hidden="1" customHeight="1">
      <c r="A68" s="66" t="s">
        <v>176</v>
      </c>
      <c r="J68" s="86" t="s">
        <v>99</v>
      </c>
      <c r="S68" s="33"/>
      <c r="T68" s="33"/>
      <c r="U68" s="33"/>
      <c r="V68" s="33"/>
      <c r="W68" s="33"/>
      <c r="X68" s="33"/>
      <c r="Y68" s="33"/>
      <c r="Z68" s="33"/>
    </row>
    <row r="69" ht="30.0" hidden="1" customHeight="1">
      <c r="A69" s="87" t="s">
        <v>177</v>
      </c>
      <c r="J69" s="33"/>
      <c r="K69" s="32"/>
      <c r="L69" s="32"/>
      <c r="M69" s="32"/>
      <c r="N69" s="33"/>
      <c r="O69" s="32"/>
      <c r="P69" s="33"/>
      <c r="Q69" s="33"/>
      <c r="R69" s="33"/>
      <c r="S69" s="33"/>
      <c r="T69" s="33"/>
      <c r="U69" s="33"/>
      <c r="V69" s="33"/>
      <c r="W69" s="33"/>
      <c r="X69" s="33"/>
      <c r="Y69" s="33"/>
      <c r="Z69" s="33"/>
    </row>
    <row r="70" ht="18.75" hidden="1" customHeight="1">
      <c r="A70" s="88" t="s">
        <v>178</v>
      </c>
      <c r="J70" s="33"/>
      <c r="K70" s="32"/>
      <c r="L70" s="32"/>
      <c r="M70" s="32"/>
      <c r="N70" s="33"/>
      <c r="O70" s="32"/>
      <c r="P70" s="33"/>
      <c r="Q70" s="33"/>
      <c r="R70" s="33"/>
      <c r="S70" s="33"/>
      <c r="T70" s="33"/>
      <c r="U70" s="33"/>
      <c r="V70" s="33"/>
      <c r="W70" s="33"/>
      <c r="X70" s="33"/>
      <c r="Y70" s="33"/>
      <c r="Z70" s="33"/>
    </row>
    <row r="71" ht="12.75" customHeight="1">
      <c r="A71" s="89"/>
      <c r="B71" s="90"/>
      <c r="C71" s="90"/>
      <c r="D71" s="90"/>
      <c r="E71" s="90"/>
      <c r="F71" s="90"/>
      <c r="G71" s="90"/>
      <c r="H71" s="90"/>
      <c r="I71" s="91"/>
      <c r="J71" s="33"/>
      <c r="K71" s="32"/>
      <c r="L71" s="32"/>
      <c r="M71" s="32"/>
      <c r="N71" s="33"/>
      <c r="O71" s="32"/>
      <c r="P71" s="33"/>
      <c r="Q71" s="33"/>
      <c r="R71" s="33"/>
      <c r="S71" s="33"/>
      <c r="T71" s="33"/>
      <c r="U71" s="33"/>
      <c r="V71" s="33"/>
      <c r="W71" s="33"/>
      <c r="X71" s="33"/>
      <c r="Y71" s="33"/>
      <c r="Z71" s="33"/>
    </row>
    <row r="72" ht="12.75" customHeight="1">
      <c r="A72" s="53" t="s">
        <v>102</v>
      </c>
      <c r="B72" s="14"/>
      <c r="C72" s="14"/>
      <c r="D72" s="14"/>
      <c r="E72" s="14"/>
      <c r="F72" s="14"/>
      <c r="G72" s="14"/>
      <c r="H72" s="14"/>
      <c r="I72" s="15"/>
      <c r="J72" s="33"/>
      <c r="K72" s="32"/>
      <c r="L72" s="32"/>
      <c r="M72" s="32"/>
      <c r="N72" s="33"/>
      <c r="O72" s="32"/>
      <c r="P72" s="33"/>
      <c r="Q72" s="33"/>
      <c r="R72" s="33"/>
      <c r="S72" s="33"/>
      <c r="T72" s="33"/>
      <c r="U72" s="33"/>
      <c r="V72" s="33"/>
      <c r="W72" s="33"/>
      <c r="X72" s="33"/>
      <c r="Y72" s="33"/>
      <c r="Z72" s="33"/>
    </row>
    <row r="73" ht="12.75" customHeight="1">
      <c r="A73" s="60" t="s">
        <v>103</v>
      </c>
      <c r="B73" s="14"/>
      <c r="C73" s="14"/>
      <c r="D73" s="14"/>
      <c r="E73" s="14"/>
      <c r="F73" s="14"/>
      <c r="G73" s="14"/>
      <c r="H73" s="15"/>
      <c r="I73" s="56" t="s">
        <v>59</v>
      </c>
      <c r="J73" s="33"/>
      <c r="K73" s="32"/>
      <c r="L73" s="92"/>
      <c r="M73" s="32"/>
      <c r="N73" s="33"/>
      <c r="O73" s="32"/>
      <c r="P73" s="33"/>
      <c r="Q73" s="33"/>
      <c r="R73" s="33"/>
      <c r="S73" s="33"/>
      <c r="T73" s="33"/>
      <c r="U73" s="33"/>
      <c r="V73" s="33"/>
      <c r="W73" s="33"/>
      <c r="X73" s="33"/>
      <c r="Y73" s="33"/>
      <c r="Z73" s="33"/>
    </row>
    <row r="74" ht="12.75" customHeight="1">
      <c r="A74" s="56" t="s">
        <v>104</v>
      </c>
      <c r="B74" s="40" t="s">
        <v>105</v>
      </c>
      <c r="C74" s="14"/>
      <c r="D74" s="14"/>
      <c r="E74" s="14"/>
      <c r="F74" s="14"/>
      <c r="G74" s="14"/>
      <c r="H74" s="15"/>
      <c r="I74" s="58">
        <f>I41</f>
        <v>457.3184333</v>
      </c>
      <c r="J74" s="33"/>
      <c r="K74" s="32"/>
      <c r="L74" s="32"/>
      <c r="M74" s="32"/>
      <c r="N74" s="33"/>
      <c r="O74" s="32"/>
      <c r="P74" s="33"/>
      <c r="Q74" s="33"/>
      <c r="R74" s="33"/>
      <c r="S74" s="33"/>
      <c r="T74" s="33"/>
      <c r="U74" s="33"/>
      <c r="V74" s="33"/>
      <c r="W74" s="33"/>
      <c r="X74" s="33"/>
      <c r="Y74" s="33"/>
      <c r="Z74" s="33"/>
    </row>
    <row r="75" ht="12.75" customHeight="1">
      <c r="A75" s="56" t="s">
        <v>106</v>
      </c>
      <c r="B75" s="40" t="s">
        <v>107</v>
      </c>
      <c r="C75" s="14"/>
      <c r="D75" s="14"/>
      <c r="E75" s="14"/>
      <c r="F75" s="14"/>
      <c r="G75" s="14"/>
      <c r="H75" s="15"/>
      <c r="I75" s="58">
        <f>I57</f>
        <v>991.9139835</v>
      </c>
      <c r="J75" s="33"/>
      <c r="K75" s="32"/>
      <c r="L75" s="32"/>
      <c r="M75" s="32"/>
      <c r="N75" s="33"/>
      <c r="O75" s="32"/>
      <c r="P75" s="33"/>
      <c r="Q75" s="33"/>
      <c r="R75" s="33"/>
      <c r="S75" s="33"/>
      <c r="T75" s="33"/>
      <c r="U75" s="33"/>
      <c r="V75" s="33"/>
      <c r="W75" s="33"/>
      <c r="X75" s="33"/>
      <c r="Y75" s="33"/>
      <c r="Z75" s="33"/>
    </row>
    <row r="76" ht="12.75" customHeight="1">
      <c r="A76" s="56" t="s">
        <v>108</v>
      </c>
      <c r="B76" s="40" t="s">
        <v>109</v>
      </c>
      <c r="C76" s="14"/>
      <c r="D76" s="14"/>
      <c r="E76" s="14"/>
      <c r="F76" s="14"/>
      <c r="G76" s="14"/>
      <c r="H76" s="15"/>
      <c r="I76" s="58">
        <f>I66</f>
        <v>949.964</v>
      </c>
      <c r="J76" s="33"/>
      <c r="K76" s="32"/>
      <c r="L76" s="32"/>
      <c r="M76" s="32"/>
      <c r="N76" s="33"/>
      <c r="O76" s="32"/>
      <c r="P76" s="33"/>
      <c r="Q76" s="33"/>
      <c r="R76" s="33"/>
      <c r="S76" s="33"/>
      <c r="T76" s="33"/>
      <c r="U76" s="33"/>
      <c r="V76" s="33"/>
      <c r="W76" s="33"/>
      <c r="X76" s="33"/>
      <c r="Y76" s="33"/>
      <c r="Z76" s="33"/>
    </row>
    <row r="77" ht="12.75" customHeight="1">
      <c r="A77" s="60" t="s">
        <v>110</v>
      </c>
      <c r="B77" s="14"/>
      <c r="C77" s="14"/>
      <c r="D77" s="14"/>
      <c r="E77" s="14"/>
      <c r="F77" s="14"/>
      <c r="G77" s="14"/>
      <c r="H77" s="15"/>
      <c r="I77" s="61">
        <f>TRUNC(SUM(I74:I76),2)</f>
        <v>2399.19</v>
      </c>
      <c r="J77" s="33"/>
      <c r="K77" s="32"/>
      <c r="L77" s="32"/>
      <c r="M77" s="32"/>
      <c r="N77" s="33"/>
      <c r="O77" s="32"/>
      <c r="P77" s="33"/>
      <c r="Q77" s="33"/>
      <c r="R77" s="33"/>
      <c r="S77" s="33"/>
      <c r="T77" s="33"/>
      <c r="U77" s="33"/>
      <c r="V77" s="33"/>
      <c r="W77" s="33"/>
      <c r="X77" s="33"/>
      <c r="Y77" s="33"/>
      <c r="Z77" s="33"/>
    </row>
    <row r="78" ht="12.75" customHeight="1">
      <c r="A78" s="93"/>
      <c r="B78" s="93"/>
      <c r="C78" s="93"/>
      <c r="D78" s="93"/>
      <c r="E78" s="93"/>
      <c r="F78" s="93"/>
      <c r="G78" s="93"/>
      <c r="H78" s="93"/>
      <c r="I78" s="94"/>
      <c r="J78" s="33"/>
      <c r="K78" s="32"/>
      <c r="L78" s="32"/>
      <c r="M78" s="32"/>
      <c r="N78" s="33"/>
      <c r="O78" s="32"/>
      <c r="P78" s="33"/>
      <c r="Q78" s="33"/>
      <c r="R78" s="33"/>
      <c r="S78" s="33"/>
      <c r="T78" s="33"/>
      <c r="U78" s="33"/>
      <c r="V78" s="33"/>
      <c r="W78" s="33"/>
      <c r="X78" s="33"/>
      <c r="Y78" s="33"/>
      <c r="Z78" s="33"/>
    </row>
    <row r="79" ht="12.75" customHeight="1">
      <c r="A79" s="53" t="s">
        <v>111</v>
      </c>
      <c r="B79" s="14"/>
      <c r="C79" s="14"/>
      <c r="D79" s="14"/>
      <c r="E79" s="14"/>
      <c r="F79" s="14"/>
      <c r="G79" s="14"/>
      <c r="H79" s="14"/>
      <c r="I79" s="15"/>
      <c r="J79" s="33"/>
      <c r="K79" s="32"/>
      <c r="L79" s="32"/>
      <c r="M79" s="32"/>
      <c r="N79" s="33"/>
      <c r="O79" s="32"/>
      <c r="P79" s="33"/>
      <c r="Q79" s="33"/>
      <c r="R79" s="33"/>
      <c r="S79" s="33"/>
      <c r="T79" s="33"/>
      <c r="U79" s="33"/>
      <c r="V79" s="33"/>
      <c r="W79" s="33"/>
      <c r="X79" s="33"/>
      <c r="Y79" s="33"/>
      <c r="Z79" s="33"/>
    </row>
    <row r="80" ht="12.75" customHeight="1">
      <c r="A80" s="56">
        <v>3.0</v>
      </c>
      <c r="B80" s="60" t="s">
        <v>112</v>
      </c>
      <c r="C80" s="14"/>
      <c r="D80" s="14"/>
      <c r="E80" s="14"/>
      <c r="F80" s="14"/>
      <c r="G80" s="15"/>
      <c r="H80" s="56" t="s">
        <v>58</v>
      </c>
      <c r="I80" s="56" t="s">
        <v>59</v>
      </c>
      <c r="J80" s="33"/>
      <c r="K80" s="32"/>
      <c r="L80" s="32"/>
      <c r="M80" s="32"/>
      <c r="N80" s="33"/>
      <c r="O80" s="32"/>
      <c r="P80" s="33"/>
      <c r="Q80" s="33"/>
      <c r="R80" s="33"/>
      <c r="S80" s="33"/>
      <c r="T80" s="33"/>
      <c r="U80" s="33"/>
      <c r="V80" s="33"/>
      <c r="W80" s="33"/>
      <c r="X80" s="33"/>
      <c r="Y80" s="33"/>
      <c r="Z80" s="33"/>
    </row>
    <row r="81" ht="12.75" customHeight="1">
      <c r="A81" s="56" t="s">
        <v>31</v>
      </c>
      <c r="B81" s="40" t="s">
        <v>113</v>
      </c>
      <c r="C81" s="14"/>
      <c r="D81" s="14"/>
      <c r="E81" s="14"/>
      <c r="F81" s="14"/>
      <c r="G81" s="15"/>
      <c r="H81" s="59">
        <v>0.0046</v>
      </c>
      <c r="I81" s="58">
        <f t="shared" ref="I81:I86" si="2">$I$35*H81</f>
        <v>10.29526</v>
      </c>
      <c r="J81" s="33"/>
      <c r="K81" s="32"/>
      <c r="L81" s="32"/>
      <c r="M81" s="32"/>
      <c r="N81" s="33"/>
      <c r="O81" s="32"/>
      <c r="P81" s="33"/>
      <c r="Q81" s="33"/>
      <c r="R81" s="33"/>
      <c r="S81" s="33"/>
      <c r="T81" s="33"/>
      <c r="U81" s="33"/>
      <c r="V81" s="33"/>
      <c r="W81" s="33"/>
      <c r="X81" s="33"/>
      <c r="Y81" s="33"/>
      <c r="Z81" s="33"/>
    </row>
    <row r="82" ht="12.75" customHeight="1">
      <c r="A82" s="56" t="s">
        <v>33</v>
      </c>
      <c r="B82" s="40" t="s">
        <v>114</v>
      </c>
      <c r="C82" s="14"/>
      <c r="D82" s="14"/>
      <c r="E82" s="14"/>
      <c r="F82" s="14"/>
      <c r="G82" s="15"/>
      <c r="H82" s="59">
        <f>H81*0.08</f>
        <v>0.000368</v>
      </c>
      <c r="I82" s="58">
        <f t="shared" si="2"/>
        <v>0.8236208</v>
      </c>
      <c r="J82" s="33"/>
      <c r="K82" s="32"/>
      <c r="L82" s="32"/>
      <c r="M82" s="32"/>
      <c r="N82" s="33"/>
      <c r="O82" s="32"/>
      <c r="P82" s="33"/>
      <c r="Q82" s="33"/>
      <c r="R82" s="33"/>
      <c r="S82" s="33"/>
      <c r="T82" s="33"/>
      <c r="U82" s="33"/>
      <c r="V82" s="33"/>
      <c r="W82" s="33"/>
      <c r="X82" s="33"/>
      <c r="Y82" s="33"/>
      <c r="Z82" s="33"/>
    </row>
    <row r="83" ht="12.75" customHeight="1">
      <c r="A83" s="56" t="s">
        <v>36</v>
      </c>
      <c r="B83" s="40" t="s">
        <v>115</v>
      </c>
      <c r="C83" s="14"/>
      <c r="D83" s="14"/>
      <c r="E83" s="14"/>
      <c r="F83" s="14"/>
      <c r="G83" s="15"/>
      <c r="H83" s="59">
        <v>0.025</v>
      </c>
      <c r="I83" s="58">
        <f t="shared" si="2"/>
        <v>55.9525</v>
      </c>
      <c r="J83" s="33"/>
      <c r="K83" s="32"/>
      <c r="L83" s="32"/>
      <c r="M83" s="32"/>
      <c r="N83" s="33"/>
      <c r="O83" s="32"/>
      <c r="P83" s="33"/>
      <c r="Q83" s="33"/>
      <c r="R83" s="33"/>
      <c r="S83" s="33"/>
      <c r="T83" s="33"/>
      <c r="U83" s="33"/>
      <c r="V83" s="33"/>
      <c r="W83" s="33"/>
      <c r="X83" s="33"/>
      <c r="Y83" s="33"/>
      <c r="Z83" s="33"/>
    </row>
    <row r="84" ht="12.75" customHeight="1">
      <c r="A84" s="56" t="s">
        <v>39</v>
      </c>
      <c r="B84" s="40" t="s">
        <v>116</v>
      </c>
      <c r="C84" s="14"/>
      <c r="D84" s="14"/>
      <c r="E84" s="14"/>
      <c r="F84" s="14"/>
      <c r="G84" s="15"/>
      <c r="H84" s="59">
        <v>0.0194</v>
      </c>
      <c r="I84" s="58">
        <f t="shared" si="2"/>
        <v>43.41914</v>
      </c>
      <c r="J84" s="33"/>
      <c r="K84" s="33"/>
      <c r="L84" s="92"/>
      <c r="M84" s="33"/>
      <c r="N84" s="33"/>
      <c r="O84" s="33"/>
      <c r="P84" s="33"/>
      <c r="Q84" s="33"/>
      <c r="R84" s="33"/>
      <c r="S84" s="33"/>
      <c r="T84" s="33"/>
      <c r="U84" s="33"/>
      <c r="V84" s="33"/>
      <c r="W84" s="33"/>
      <c r="X84" s="33"/>
      <c r="Y84" s="33"/>
      <c r="Z84" s="33"/>
    </row>
    <row r="85" ht="12.75" customHeight="1">
      <c r="A85" s="56" t="s">
        <v>41</v>
      </c>
      <c r="B85" s="40" t="s">
        <v>117</v>
      </c>
      <c r="C85" s="14"/>
      <c r="D85" s="14"/>
      <c r="E85" s="14"/>
      <c r="F85" s="14"/>
      <c r="G85" s="15"/>
      <c r="H85" s="95">
        <f>H84*H57</f>
        <v>0.0071392</v>
      </c>
      <c r="I85" s="58">
        <f t="shared" si="2"/>
        <v>15.97824352</v>
      </c>
      <c r="J85" s="33"/>
      <c r="K85" s="96"/>
      <c r="L85" s="33"/>
      <c r="M85" s="33"/>
      <c r="N85" s="33"/>
      <c r="O85" s="33"/>
      <c r="P85" s="33"/>
      <c r="Q85" s="33"/>
      <c r="R85" s="33"/>
      <c r="S85" s="33"/>
      <c r="T85" s="33"/>
      <c r="U85" s="33"/>
      <c r="V85" s="33"/>
      <c r="W85" s="33"/>
      <c r="X85" s="33"/>
      <c r="Y85" s="33"/>
      <c r="Z85" s="33"/>
    </row>
    <row r="86" ht="12.75" customHeight="1">
      <c r="A86" s="56" t="s">
        <v>65</v>
      </c>
      <c r="B86" s="40" t="s">
        <v>118</v>
      </c>
      <c r="C86" s="14"/>
      <c r="D86" s="14"/>
      <c r="E86" s="14"/>
      <c r="F86" s="14"/>
      <c r="G86" s="15"/>
      <c r="H86" s="59">
        <v>0.025</v>
      </c>
      <c r="I86" s="58">
        <f t="shared" si="2"/>
        <v>55.9525</v>
      </c>
      <c r="J86" s="33"/>
      <c r="K86" s="32"/>
      <c r="L86" s="33"/>
      <c r="M86" s="33"/>
      <c r="N86" s="33"/>
      <c r="O86" s="33"/>
      <c r="P86" s="33"/>
      <c r="Q86" s="33"/>
      <c r="R86" s="33"/>
      <c r="S86" s="33"/>
      <c r="T86" s="33"/>
      <c r="U86" s="33"/>
      <c r="V86" s="33"/>
      <c r="W86" s="33"/>
      <c r="X86" s="33"/>
      <c r="Y86" s="33"/>
      <c r="Z86" s="33"/>
    </row>
    <row r="87" ht="12.75" customHeight="1">
      <c r="A87" s="60" t="s">
        <v>119</v>
      </c>
      <c r="B87" s="14"/>
      <c r="C87" s="14"/>
      <c r="D87" s="14"/>
      <c r="E87" s="14"/>
      <c r="F87" s="14"/>
      <c r="G87" s="15"/>
      <c r="H87" s="64">
        <f>TRUNC(SUM(H81:H86),4)</f>
        <v>0.0815</v>
      </c>
      <c r="I87" s="61">
        <f>TRUNC(SUM(I81:I86),2)</f>
        <v>182.42</v>
      </c>
      <c r="J87" s="33"/>
      <c r="K87" s="32"/>
      <c r="L87" s="33"/>
      <c r="M87" s="33"/>
      <c r="N87" s="33"/>
      <c r="O87" s="33"/>
      <c r="P87" s="33"/>
      <c r="Q87" s="33"/>
      <c r="R87" s="33"/>
      <c r="S87" s="33"/>
      <c r="T87" s="33"/>
      <c r="U87" s="33"/>
      <c r="V87" s="33"/>
      <c r="W87" s="33"/>
      <c r="X87" s="33"/>
      <c r="Y87" s="33"/>
      <c r="Z87" s="33"/>
    </row>
    <row r="88" ht="12.75" customHeight="1">
      <c r="A88" s="60"/>
      <c r="B88" s="14"/>
      <c r="C88" s="14"/>
      <c r="D88" s="14"/>
      <c r="E88" s="14"/>
      <c r="F88" s="14"/>
      <c r="G88" s="14"/>
      <c r="H88" s="14"/>
      <c r="I88" s="14"/>
      <c r="J88" s="33"/>
      <c r="K88" s="32"/>
      <c r="L88" s="33"/>
      <c r="M88" s="33"/>
      <c r="N88" s="33"/>
      <c r="O88" s="33"/>
      <c r="P88" s="33"/>
      <c r="Q88" s="33"/>
      <c r="R88" s="33"/>
      <c r="S88" s="33"/>
      <c r="T88" s="33"/>
      <c r="U88" s="33"/>
      <c r="V88" s="33"/>
      <c r="W88" s="33"/>
      <c r="X88" s="33"/>
      <c r="Y88" s="33"/>
      <c r="Z88" s="33"/>
    </row>
    <row r="89" ht="12.75" customHeight="1">
      <c r="A89" s="53" t="s">
        <v>120</v>
      </c>
      <c r="B89" s="14"/>
      <c r="C89" s="14"/>
      <c r="D89" s="14"/>
      <c r="E89" s="14"/>
      <c r="F89" s="14"/>
      <c r="G89" s="14"/>
      <c r="H89" s="14"/>
      <c r="I89" s="15"/>
      <c r="J89" s="33"/>
      <c r="K89" s="32"/>
      <c r="L89" s="33"/>
      <c r="M89" s="33"/>
      <c r="N89" s="33"/>
      <c r="O89" s="33"/>
      <c r="P89" s="33"/>
      <c r="Q89" s="33"/>
      <c r="R89" s="33"/>
      <c r="S89" s="33"/>
      <c r="T89" s="33"/>
      <c r="U89" s="33"/>
      <c r="V89" s="33"/>
      <c r="W89" s="33"/>
      <c r="X89" s="33"/>
      <c r="Y89" s="33"/>
      <c r="Z89" s="33"/>
    </row>
    <row r="90" ht="12.75" customHeight="1">
      <c r="A90" s="97" t="s">
        <v>121</v>
      </c>
      <c r="B90" s="14"/>
      <c r="C90" s="14"/>
      <c r="D90" s="14"/>
      <c r="E90" s="14"/>
      <c r="F90" s="14"/>
      <c r="G90" s="15"/>
      <c r="H90" s="98" t="s">
        <v>58</v>
      </c>
      <c r="I90" s="98" t="s">
        <v>59</v>
      </c>
      <c r="J90" s="33"/>
      <c r="K90" s="32"/>
      <c r="L90" s="33"/>
      <c r="M90" s="33"/>
      <c r="N90" s="33"/>
      <c r="O90" s="33"/>
      <c r="P90" s="33"/>
      <c r="Q90" s="33"/>
      <c r="R90" s="33"/>
      <c r="S90" s="33"/>
      <c r="T90" s="33"/>
      <c r="U90" s="33"/>
      <c r="V90" s="33"/>
      <c r="W90" s="33"/>
      <c r="X90" s="33"/>
      <c r="Y90" s="33"/>
      <c r="Z90" s="33"/>
    </row>
    <row r="91" ht="12.75" customHeight="1">
      <c r="A91" s="56" t="s">
        <v>31</v>
      </c>
      <c r="B91" s="40" t="s">
        <v>122</v>
      </c>
      <c r="C91" s="14"/>
      <c r="D91" s="14"/>
      <c r="E91" s="14"/>
      <c r="F91" s="14"/>
      <c r="G91" s="15"/>
      <c r="H91" s="99">
        <v>0.0162</v>
      </c>
      <c r="I91" s="58">
        <f t="shared" ref="I91:I96" si="3">$I$35*H91</f>
        <v>36.25722</v>
      </c>
      <c r="J91" s="33"/>
      <c r="K91" s="32"/>
      <c r="L91" s="33"/>
      <c r="M91" s="33"/>
      <c r="N91" s="33"/>
      <c r="O91" s="33"/>
      <c r="P91" s="33"/>
      <c r="Q91" s="33"/>
      <c r="R91" s="33"/>
      <c r="S91" s="33"/>
      <c r="T91" s="33"/>
      <c r="U91" s="33"/>
      <c r="V91" s="33"/>
      <c r="W91" s="33"/>
      <c r="X91" s="33"/>
      <c r="Y91" s="33"/>
      <c r="Z91" s="33"/>
    </row>
    <row r="92" ht="12.75" customHeight="1">
      <c r="A92" s="56" t="s">
        <v>33</v>
      </c>
      <c r="B92" s="40" t="s">
        <v>123</v>
      </c>
      <c r="C92" s="14"/>
      <c r="D92" s="14"/>
      <c r="E92" s="14"/>
      <c r="F92" s="14"/>
      <c r="G92" s="15"/>
      <c r="H92" s="59">
        <v>0.0028</v>
      </c>
      <c r="I92" s="58">
        <f t="shared" si="3"/>
        <v>6.26668</v>
      </c>
      <c r="J92" s="96"/>
      <c r="K92" s="32"/>
      <c r="L92" s="33"/>
      <c r="M92" s="33"/>
      <c r="N92" s="33"/>
      <c r="O92" s="33"/>
      <c r="P92" s="33"/>
      <c r="Q92" s="33"/>
      <c r="R92" s="33"/>
      <c r="S92" s="33"/>
      <c r="T92" s="33"/>
      <c r="U92" s="33"/>
      <c r="V92" s="33"/>
      <c r="W92" s="33"/>
      <c r="X92" s="33"/>
      <c r="Y92" s="33"/>
      <c r="Z92" s="33"/>
    </row>
    <row r="93" ht="12.75" customHeight="1">
      <c r="A93" s="56" t="s">
        <v>36</v>
      </c>
      <c r="B93" s="40" t="s">
        <v>124</v>
      </c>
      <c r="C93" s="14"/>
      <c r="D93" s="14"/>
      <c r="E93" s="14"/>
      <c r="F93" s="14"/>
      <c r="G93" s="15"/>
      <c r="H93" s="59">
        <v>2.0E-4</v>
      </c>
      <c r="I93" s="58">
        <f t="shared" si="3"/>
        <v>0.44762</v>
      </c>
      <c r="J93" s="96"/>
      <c r="K93" s="100"/>
      <c r="L93" s="33"/>
      <c r="M93" s="33"/>
      <c r="N93" s="33"/>
      <c r="O93" s="33"/>
      <c r="P93" s="33"/>
      <c r="Q93" s="33"/>
      <c r="R93" s="33"/>
      <c r="S93" s="33"/>
      <c r="T93" s="33"/>
      <c r="U93" s="33"/>
      <c r="V93" s="33"/>
      <c r="W93" s="33"/>
      <c r="X93" s="33"/>
      <c r="Y93" s="33"/>
      <c r="Z93" s="33"/>
    </row>
    <row r="94" ht="12.75" customHeight="1">
      <c r="A94" s="56" t="s">
        <v>39</v>
      </c>
      <c r="B94" s="40" t="s">
        <v>125</v>
      </c>
      <c r="C94" s="14"/>
      <c r="D94" s="14"/>
      <c r="E94" s="14"/>
      <c r="F94" s="14"/>
      <c r="G94" s="15"/>
      <c r="H94" s="59">
        <v>0.0033</v>
      </c>
      <c r="I94" s="58">
        <f t="shared" si="3"/>
        <v>7.38573</v>
      </c>
      <c r="J94" s="96"/>
      <c r="K94" s="100"/>
      <c r="L94" s="33"/>
      <c r="M94" s="33"/>
      <c r="N94" s="33"/>
      <c r="O94" s="33"/>
      <c r="P94" s="33"/>
      <c r="Q94" s="33"/>
      <c r="R94" s="33"/>
      <c r="S94" s="33"/>
      <c r="T94" s="33"/>
      <c r="U94" s="33"/>
      <c r="V94" s="33"/>
      <c r="W94" s="33"/>
      <c r="X94" s="33"/>
      <c r="Y94" s="33"/>
      <c r="Z94" s="33"/>
    </row>
    <row r="95" ht="12.75" customHeight="1">
      <c r="A95" s="56" t="s">
        <v>41</v>
      </c>
      <c r="B95" s="40" t="s">
        <v>126</v>
      </c>
      <c r="C95" s="14"/>
      <c r="D95" s="14"/>
      <c r="E95" s="14"/>
      <c r="F95" s="14"/>
      <c r="G95" s="15"/>
      <c r="H95" s="59">
        <v>7.0E-4</v>
      </c>
      <c r="I95" s="58">
        <f t="shared" si="3"/>
        <v>1.56667</v>
      </c>
      <c r="J95" s="32"/>
      <c r="K95" s="100"/>
      <c r="L95" s="33"/>
      <c r="M95" s="33"/>
      <c r="N95" s="33"/>
      <c r="O95" s="33"/>
      <c r="P95" s="33"/>
      <c r="Q95" s="33"/>
      <c r="R95" s="33"/>
      <c r="S95" s="33"/>
      <c r="T95" s="33"/>
      <c r="U95" s="33"/>
      <c r="V95" s="33"/>
      <c r="W95" s="33"/>
      <c r="X95" s="33"/>
      <c r="Y95" s="33"/>
      <c r="Z95" s="33"/>
    </row>
    <row r="96" ht="12.75" customHeight="1">
      <c r="A96" s="56" t="s">
        <v>65</v>
      </c>
      <c r="B96" s="40" t="s">
        <v>127</v>
      </c>
      <c r="C96" s="14"/>
      <c r="D96" s="14"/>
      <c r="E96" s="14"/>
      <c r="F96" s="14"/>
      <c r="G96" s="15"/>
      <c r="H96" s="59">
        <v>0.0</v>
      </c>
      <c r="I96" s="58">
        <f t="shared" si="3"/>
        <v>0</v>
      </c>
      <c r="J96" s="101"/>
      <c r="K96" s="32"/>
      <c r="L96" s="33"/>
      <c r="M96" s="33"/>
      <c r="N96" s="33"/>
      <c r="O96" s="33"/>
      <c r="P96" s="33"/>
      <c r="Q96" s="33"/>
      <c r="R96" s="33"/>
      <c r="S96" s="33"/>
      <c r="T96" s="33"/>
      <c r="U96" s="33"/>
      <c r="V96" s="33"/>
      <c r="W96" s="33"/>
      <c r="X96" s="33"/>
      <c r="Y96" s="33"/>
      <c r="Z96" s="33"/>
    </row>
    <row r="97" ht="12.75" customHeight="1">
      <c r="A97" s="60" t="s">
        <v>128</v>
      </c>
      <c r="B97" s="14"/>
      <c r="C97" s="14"/>
      <c r="D97" s="14"/>
      <c r="E97" s="14"/>
      <c r="F97" s="14"/>
      <c r="G97" s="15"/>
      <c r="H97" s="64">
        <f>TRUNC(SUM(H91:H96),4)</f>
        <v>0.0232</v>
      </c>
      <c r="I97" s="61">
        <f>TRUNC(SUM(I91:I96),2)</f>
        <v>51.92</v>
      </c>
      <c r="J97" s="33"/>
      <c r="K97" s="32"/>
      <c r="L97" s="33"/>
      <c r="M97" s="33"/>
      <c r="N97" s="33"/>
      <c r="O97" s="33"/>
      <c r="P97" s="33"/>
      <c r="Q97" s="33"/>
      <c r="R97" s="33"/>
      <c r="S97" s="33"/>
      <c r="T97" s="33"/>
      <c r="U97" s="33"/>
      <c r="V97" s="33"/>
      <c r="W97" s="33"/>
      <c r="X97" s="33"/>
      <c r="Y97" s="33"/>
      <c r="Z97" s="33"/>
    </row>
    <row r="98" ht="12.75" customHeight="1">
      <c r="A98" s="102"/>
      <c r="B98" s="14"/>
      <c r="C98" s="14"/>
      <c r="D98" s="14"/>
      <c r="E98" s="14"/>
      <c r="F98" s="14"/>
      <c r="G98" s="14"/>
      <c r="H98" s="14"/>
      <c r="I98" s="81"/>
      <c r="J98" s="33"/>
      <c r="K98" s="32"/>
      <c r="L98" s="33"/>
      <c r="M98" s="33"/>
      <c r="N98" s="33"/>
      <c r="O98" s="33"/>
      <c r="P98" s="33"/>
      <c r="Q98" s="33"/>
      <c r="R98" s="33"/>
      <c r="S98" s="33"/>
      <c r="T98" s="33"/>
      <c r="U98" s="33"/>
      <c r="V98" s="33"/>
      <c r="W98" s="33"/>
      <c r="X98" s="33"/>
      <c r="Y98" s="33"/>
      <c r="Z98" s="33"/>
    </row>
    <row r="99" ht="12.75" customHeight="1">
      <c r="A99" s="97" t="s">
        <v>129</v>
      </c>
      <c r="B99" s="14"/>
      <c r="C99" s="14"/>
      <c r="D99" s="14"/>
      <c r="E99" s="14"/>
      <c r="F99" s="14"/>
      <c r="G99" s="15"/>
      <c r="H99" s="98" t="s">
        <v>58</v>
      </c>
      <c r="I99" s="98" t="s">
        <v>59</v>
      </c>
      <c r="J99" s="33"/>
      <c r="K99" s="32"/>
      <c r="L99" s="33"/>
      <c r="M99" s="33"/>
      <c r="N99" s="33"/>
      <c r="O99" s="33"/>
      <c r="P99" s="33"/>
      <c r="Q99" s="33"/>
      <c r="R99" s="33"/>
      <c r="S99" s="33"/>
      <c r="T99" s="33"/>
      <c r="U99" s="33"/>
      <c r="V99" s="33"/>
      <c r="W99" s="33"/>
      <c r="X99" s="33"/>
      <c r="Y99" s="33"/>
      <c r="Z99" s="33"/>
    </row>
    <row r="100" ht="12.75" customHeight="1">
      <c r="A100" s="56" t="s">
        <v>31</v>
      </c>
      <c r="B100" s="40" t="s">
        <v>130</v>
      </c>
      <c r="C100" s="14"/>
      <c r="D100" s="14"/>
      <c r="E100" s="14"/>
      <c r="F100" s="14"/>
      <c r="G100" s="15"/>
      <c r="H100" s="59">
        <v>0.0</v>
      </c>
      <c r="I100" s="58">
        <f>$I$35*H100</f>
        <v>0</v>
      </c>
      <c r="J100" s="33"/>
      <c r="K100" s="32"/>
      <c r="L100" s="33"/>
      <c r="M100" s="33"/>
      <c r="N100" s="33"/>
      <c r="O100" s="33"/>
      <c r="P100" s="33"/>
      <c r="Q100" s="33"/>
      <c r="R100" s="33"/>
      <c r="S100" s="33"/>
      <c r="T100" s="33"/>
      <c r="U100" s="33"/>
      <c r="V100" s="33"/>
      <c r="W100" s="33"/>
      <c r="X100" s="33"/>
      <c r="Y100" s="33"/>
      <c r="Z100" s="33"/>
    </row>
    <row r="101" ht="12.75" customHeight="1">
      <c r="A101" s="60" t="s">
        <v>131</v>
      </c>
      <c r="B101" s="14"/>
      <c r="C101" s="14"/>
      <c r="D101" s="14"/>
      <c r="E101" s="14"/>
      <c r="F101" s="14"/>
      <c r="G101" s="15"/>
      <c r="H101" s="64">
        <f>TRUNC(SUM(H100),4)</f>
        <v>0</v>
      </c>
      <c r="I101" s="58">
        <f>TRUNC(SUM(I100),2)</f>
        <v>0</v>
      </c>
      <c r="J101" s="33"/>
      <c r="K101" s="32"/>
      <c r="L101" s="33"/>
      <c r="M101" s="33"/>
      <c r="N101" s="33"/>
      <c r="O101" s="33"/>
      <c r="P101" s="33"/>
      <c r="Q101" s="33"/>
      <c r="R101" s="33"/>
      <c r="S101" s="33"/>
      <c r="T101" s="33"/>
      <c r="U101" s="33"/>
      <c r="V101" s="33"/>
      <c r="W101" s="33"/>
      <c r="X101" s="33"/>
      <c r="Y101" s="33"/>
      <c r="Z101" s="33"/>
    </row>
    <row r="102" ht="12.75" customHeight="1">
      <c r="A102" s="103"/>
      <c r="B102" s="90"/>
      <c r="C102" s="90"/>
      <c r="D102" s="90"/>
      <c r="E102" s="90"/>
      <c r="F102" s="90"/>
      <c r="G102" s="90"/>
      <c r="H102" s="90"/>
      <c r="I102" s="91"/>
      <c r="J102" s="33"/>
      <c r="K102" s="32"/>
      <c r="L102" s="33"/>
      <c r="M102" s="33"/>
      <c r="N102" s="33"/>
      <c r="O102" s="33"/>
      <c r="P102" s="33"/>
      <c r="Q102" s="33"/>
      <c r="R102" s="33"/>
      <c r="S102" s="33"/>
      <c r="T102" s="33"/>
      <c r="U102" s="33"/>
      <c r="V102" s="33"/>
      <c r="W102" s="33"/>
      <c r="X102" s="33"/>
      <c r="Y102" s="33"/>
      <c r="Z102" s="33"/>
    </row>
    <row r="103" ht="12.75" customHeight="1">
      <c r="A103" s="53" t="s">
        <v>132</v>
      </c>
      <c r="B103" s="14"/>
      <c r="C103" s="14"/>
      <c r="D103" s="14"/>
      <c r="E103" s="14"/>
      <c r="F103" s="14"/>
      <c r="G103" s="14"/>
      <c r="H103" s="14"/>
      <c r="I103" s="15"/>
      <c r="J103" s="33"/>
      <c r="K103" s="32"/>
      <c r="L103" s="33"/>
      <c r="M103" s="33"/>
      <c r="N103" s="33"/>
      <c r="O103" s="33"/>
      <c r="P103" s="33"/>
      <c r="Q103" s="33"/>
      <c r="R103" s="33"/>
      <c r="S103" s="33"/>
      <c r="T103" s="33"/>
      <c r="U103" s="33"/>
      <c r="V103" s="33"/>
      <c r="W103" s="33"/>
      <c r="X103" s="33"/>
      <c r="Y103" s="33"/>
      <c r="Z103" s="33"/>
    </row>
    <row r="104" ht="12.75" customHeight="1">
      <c r="A104" s="60" t="s">
        <v>133</v>
      </c>
      <c r="B104" s="14"/>
      <c r="C104" s="14"/>
      <c r="D104" s="14"/>
      <c r="E104" s="14"/>
      <c r="F104" s="14"/>
      <c r="G104" s="14"/>
      <c r="H104" s="15"/>
      <c r="I104" s="56" t="s">
        <v>59</v>
      </c>
      <c r="J104" s="33"/>
      <c r="K104" s="32"/>
      <c r="L104" s="33"/>
      <c r="M104" s="33"/>
      <c r="N104" s="33"/>
      <c r="O104" s="33"/>
      <c r="P104" s="33"/>
      <c r="Q104" s="33"/>
      <c r="R104" s="33"/>
      <c r="S104" s="33"/>
      <c r="T104" s="33"/>
      <c r="U104" s="33"/>
      <c r="V104" s="33"/>
      <c r="W104" s="33"/>
      <c r="X104" s="33"/>
      <c r="Y104" s="33"/>
      <c r="Z104" s="33"/>
    </row>
    <row r="105" ht="12.75" customHeight="1">
      <c r="A105" s="56" t="s">
        <v>134</v>
      </c>
      <c r="B105" s="40" t="s">
        <v>135</v>
      </c>
      <c r="C105" s="14"/>
      <c r="D105" s="14"/>
      <c r="E105" s="14"/>
      <c r="F105" s="14"/>
      <c r="G105" s="14"/>
      <c r="H105" s="15"/>
      <c r="I105" s="58">
        <f>I97</f>
        <v>51.92</v>
      </c>
      <c r="J105" s="33"/>
      <c r="K105" s="32"/>
      <c r="L105" s="33"/>
      <c r="M105" s="33"/>
      <c r="N105" s="33"/>
      <c r="O105" s="33"/>
      <c r="P105" s="33"/>
      <c r="Q105" s="33"/>
      <c r="R105" s="33"/>
      <c r="S105" s="33"/>
      <c r="T105" s="33"/>
      <c r="U105" s="33"/>
      <c r="V105" s="33"/>
      <c r="W105" s="33"/>
      <c r="X105" s="33"/>
      <c r="Y105" s="33"/>
      <c r="Z105" s="33"/>
    </row>
    <row r="106" ht="12.75" customHeight="1">
      <c r="A106" s="56" t="s">
        <v>136</v>
      </c>
      <c r="B106" s="40" t="s">
        <v>137</v>
      </c>
      <c r="C106" s="14"/>
      <c r="D106" s="14"/>
      <c r="E106" s="14"/>
      <c r="F106" s="14"/>
      <c r="G106" s="14"/>
      <c r="H106" s="15"/>
      <c r="I106" s="58">
        <f>I101</f>
        <v>0</v>
      </c>
      <c r="J106" s="33"/>
      <c r="K106" s="32"/>
      <c r="L106" s="33"/>
      <c r="M106" s="51"/>
      <c r="N106" s="104">
        <f>M106/2</f>
        <v>0</v>
      </c>
      <c r="O106" s="33"/>
      <c r="P106" s="33"/>
      <c r="Q106" s="33"/>
      <c r="R106" s="33"/>
      <c r="S106" s="33"/>
      <c r="T106" s="33"/>
      <c r="U106" s="33"/>
      <c r="V106" s="33"/>
      <c r="W106" s="33"/>
      <c r="X106" s="33"/>
      <c r="Y106" s="33"/>
      <c r="Z106" s="33"/>
    </row>
    <row r="107" ht="12.75" customHeight="1">
      <c r="A107" s="60" t="s">
        <v>138</v>
      </c>
      <c r="B107" s="14"/>
      <c r="C107" s="14"/>
      <c r="D107" s="14"/>
      <c r="E107" s="14"/>
      <c r="F107" s="14"/>
      <c r="G107" s="14"/>
      <c r="H107" s="15"/>
      <c r="I107" s="61">
        <f>TRUNC(SUM(I105:I106),2)</f>
        <v>51.92</v>
      </c>
      <c r="J107" s="33"/>
      <c r="K107" s="32"/>
      <c r="L107" s="33"/>
      <c r="M107" s="33"/>
      <c r="N107" s="33"/>
      <c r="O107" s="33"/>
      <c r="P107" s="33"/>
      <c r="Q107" s="33"/>
      <c r="R107" s="33"/>
      <c r="S107" s="33"/>
      <c r="T107" s="33"/>
      <c r="U107" s="33"/>
      <c r="V107" s="33"/>
      <c r="W107" s="33"/>
      <c r="X107" s="33"/>
      <c r="Y107" s="33"/>
      <c r="Z107" s="33"/>
    </row>
    <row r="108" ht="12.75" customHeight="1">
      <c r="A108" s="105"/>
      <c r="B108" s="106"/>
      <c r="C108" s="106"/>
      <c r="D108" s="106"/>
      <c r="E108" s="106"/>
      <c r="F108" s="106"/>
      <c r="G108" s="106"/>
      <c r="H108" s="106"/>
      <c r="I108" s="107"/>
      <c r="J108" s="33"/>
      <c r="K108" s="32"/>
      <c r="L108" s="33"/>
      <c r="M108" s="51"/>
      <c r="N108" s="33"/>
      <c r="O108" s="33"/>
      <c r="P108" s="33"/>
      <c r="Q108" s="33"/>
      <c r="R108" s="33"/>
      <c r="S108" s="33"/>
      <c r="T108" s="33"/>
      <c r="U108" s="33"/>
      <c r="V108" s="33"/>
      <c r="W108" s="33"/>
      <c r="X108" s="33"/>
      <c r="Y108" s="33"/>
      <c r="Z108" s="33"/>
    </row>
    <row r="109" ht="12.75" customHeight="1">
      <c r="A109" s="53" t="s">
        <v>139</v>
      </c>
      <c r="B109" s="14"/>
      <c r="C109" s="14"/>
      <c r="D109" s="14"/>
      <c r="E109" s="14"/>
      <c r="F109" s="14"/>
      <c r="G109" s="14"/>
      <c r="H109" s="14"/>
      <c r="I109" s="15"/>
      <c r="J109" s="33"/>
      <c r="K109" s="32"/>
      <c r="L109" s="33"/>
      <c r="M109" s="33"/>
      <c r="N109" s="33"/>
      <c r="O109" s="33"/>
      <c r="P109" s="33"/>
      <c r="Q109" s="33"/>
      <c r="R109" s="33"/>
      <c r="S109" s="33"/>
      <c r="T109" s="33"/>
      <c r="U109" s="33"/>
      <c r="V109" s="33"/>
      <c r="W109" s="33"/>
      <c r="X109" s="33"/>
      <c r="Y109" s="33"/>
      <c r="Z109" s="33"/>
    </row>
    <row r="110" ht="12.75" customHeight="1">
      <c r="A110" s="56">
        <v>5.0</v>
      </c>
      <c r="B110" s="60" t="s">
        <v>140</v>
      </c>
      <c r="C110" s="14"/>
      <c r="D110" s="14"/>
      <c r="E110" s="14"/>
      <c r="F110" s="14"/>
      <c r="G110" s="15"/>
      <c r="H110" s="56"/>
      <c r="I110" s="56" t="s">
        <v>59</v>
      </c>
      <c r="J110" s="33"/>
      <c r="K110" s="32"/>
      <c r="L110" s="33"/>
      <c r="M110" s="33"/>
      <c r="N110" s="33"/>
      <c r="O110" s="33"/>
      <c r="P110" s="33"/>
      <c r="Q110" s="33"/>
      <c r="R110" s="33"/>
      <c r="S110" s="33"/>
      <c r="T110" s="33"/>
      <c r="U110" s="33"/>
      <c r="V110" s="33"/>
      <c r="W110" s="33"/>
      <c r="X110" s="33"/>
      <c r="Y110" s="33"/>
      <c r="Z110" s="33"/>
    </row>
    <row r="111" ht="12.75" customHeight="1">
      <c r="A111" s="56" t="s">
        <v>31</v>
      </c>
      <c r="B111" s="83" t="s">
        <v>141</v>
      </c>
      <c r="C111" s="14"/>
      <c r="D111" s="14"/>
      <c r="E111" s="14"/>
      <c r="F111" s="14"/>
      <c r="G111" s="15"/>
      <c r="H111" s="39" t="s">
        <v>142</v>
      </c>
      <c r="I111" s="58">
        <f>UNIFORME!N22</f>
        <v>80.52</v>
      </c>
      <c r="J111" s="33"/>
      <c r="K111" s="32"/>
      <c r="L111" s="33"/>
      <c r="M111" s="33"/>
      <c r="N111" s="33"/>
      <c r="O111" s="33"/>
      <c r="P111" s="33"/>
      <c r="Q111" s="33"/>
      <c r="R111" s="33"/>
      <c r="S111" s="33"/>
      <c r="T111" s="33"/>
      <c r="U111" s="33"/>
      <c r="V111" s="33"/>
      <c r="W111" s="33"/>
      <c r="X111" s="33"/>
      <c r="Y111" s="33"/>
      <c r="Z111" s="33"/>
    </row>
    <row r="112" ht="12.75" customHeight="1">
      <c r="A112" s="108" t="s">
        <v>33</v>
      </c>
      <c r="B112" s="109" t="s">
        <v>143</v>
      </c>
      <c r="C112" s="14"/>
      <c r="D112" s="14"/>
      <c r="E112" s="14"/>
      <c r="F112" s="14"/>
      <c r="G112" s="15"/>
      <c r="H112" s="39"/>
      <c r="I112" s="110">
        <f>EQUIPAMENTOS!K88</f>
        <v>82.20836761</v>
      </c>
      <c r="J112" s="33"/>
      <c r="K112" s="32"/>
      <c r="L112" s="33"/>
      <c r="M112" s="33"/>
      <c r="N112" s="33"/>
      <c r="O112" s="33"/>
      <c r="P112" s="33"/>
      <c r="Q112" s="33"/>
      <c r="R112" s="33"/>
      <c r="S112" s="33"/>
      <c r="T112" s="33"/>
      <c r="U112" s="33"/>
      <c r="V112" s="33"/>
      <c r="W112" s="33"/>
      <c r="X112" s="33"/>
      <c r="Y112" s="33"/>
      <c r="Z112" s="33"/>
    </row>
    <row r="113" ht="12.75" customHeight="1">
      <c r="A113" s="108" t="s">
        <v>36</v>
      </c>
      <c r="B113" s="109" t="s">
        <v>144</v>
      </c>
      <c r="C113" s="14"/>
      <c r="D113" s="14"/>
      <c r="E113" s="14"/>
      <c r="F113" s="14"/>
      <c r="G113" s="15"/>
      <c r="H113" s="39" t="s">
        <v>142</v>
      </c>
      <c r="I113" s="110">
        <f>'RELÓGIO DE PONTO '!M6</f>
        <v>0.1736997636</v>
      </c>
      <c r="J113" s="33"/>
      <c r="K113" s="32"/>
      <c r="L113" s="33"/>
      <c r="M113" s="33"/>
      <c r="N113" s="33"/>
      <c r="O113" s="33"/>
      <c r="P113" s="33"/>
      <c r="Q113" s="33"/>
      <c r="R113" s="33"/>
      <c r="S113" s="33"/>
      <c r="T113" s="33"/>
      <c r="U113" s="33"/>
      <c r="V113" s="33"/>
      <c r="W113" s="33"/>
      <c r="X113" s="33"/>
      <c r="Y113" s="33"/>
      <c r="Z113" s="33"/>
    </row>
    <row r="114" ht="12.75" customHeight="1">
      <c r="A114" s="60" t="s">
        <v>145</v>
      </c>
      <c r="B114" s="14"/>
      <c r="C114" s="14"/>
      <c r="D114" s="14"/>
      <c r="E114" s="14"/>
      <c r="F114" s="14"/>
      <c r="G114" s="15"/>
      <c r="H114" s="64" t="s">
        <v>142</v>
      </c>
      <c r="I114" s="61">
        <f>TRUNC(SUM(I111:I113),2)</f>
        <v>162.9</v>
      </c>
      <c r="J114" s="33"/>
      <c r="K114" s="32"/>
      <c r="L114" s="33"/>
      <c r="M114" s="33"/>
      <c r="N114" s="33"/>
      <c r="O114" s="33"/>
      <c r="P114" s="33"/>
      <c r="Q114" s="33"/>
      <c r="R114" s="33"/>
      <c r="S114" s="33"/>
      <c r="T114" s="33"/>
      <c r="U114" s="33"/>
      <c r="V114" s="33"/>
      <c r="W114" s="33"/>
      <c r="X114" s="33"/>
      <c r="Y114" s="33"/>
      <c r="Z114" s="33"/>
    </row>
    <row r="115" ht="12.75" customHeight="1">
      <c r="A115" s="105"/>
      <c r="B115" s="106"/>
      <c r="C115" s="106"/>
      <c r="D115" s="106"/>
      <c r="E115" s="106"/>
      <c r="F115" s="106"/>
      <c r="G115" s="106"/>
      <c r="H115" s="106"/>
      <c r="I115" s="107"/>
      <c r="J115" s="33"/>
      <c r="K115" s="32"/>
      <c r="L115" s="33"/>
      <c r="M115" s="33"/>
      <c r="N115" s="33"/>
      <c r="O115" s="33"/>
      <c r="P115" s="33"/>
      <c r="Q115" s="33"/>
      <c r="R115" s="33"/>
      <c r="S115" s="33"/>
      <c r="T115" s="33"/>
      <c r="U115" s="33"/>
      <c r="V115" s="33"/>
      <c r="W115" s="33"/>
      <c r="X115" s="33"/>
      <c r="Y115" s="33"/>
      <c r="Z115" s="33"/>
    </row>
    <row r="116" ht="12.75" customHeight="1">
      <c r="A116" s="53" t="s">
        <v>146</v>
      </c>
      <c r="B116" s="14"/>
      <c r="C116" s="14"/>
      <c r="D116" s="14"/>
      <c r="E116" s="14"/>
      <c r="F116" s="14"/>
      <c r="G116" s="14"/>
      <c r="H116" s="14"/>
      <c r="I116" s="15"/>
      <c r="J116" s="33"/>
      <c r="K116" s="32"/>
      <c r="L116" s="33"/>
      <c r="M116" s="33"/>
      <c r="N116" s="33"/>
      <c r="O116" s="33"/>
      <c r="P116" s="33"/>
      <c r="Q116" s="33"/>
      <c r="R116" s="33"/>
      <c r="S116" s="33"/>
      <c r="T116" s="33"/>
      <c r="U116" s="33"/>
      <c r="V116" s="33"/>
      <c r="W116" s="33"/>
      <c r="X116" s="33"/>
      <c r="Y116" s="33"/>
      <c r="Z116" s="33"/>
    </row>
    <row r="117" ht="12.75" customHeight="1">
      <c r="A117" s="56">
        <v>6.0</v>
      </c>
      <c r="B117" s="60" t="s">
        <v>147</v>
      </c>
      <c r="C117" s="14"/>
      <c r="D117" s="14"/>
      <c r="E117" s="14"/>
      <c r="F117" s="14"/>
      <c r="G117" s="15"/>
      <c r="H117" s="56" t="s">
        <v>58</v>
      </c>
      <c r="I117" s="56" t="s">
        <v>59</v>
      </c>
      <c r="J117" s="33"/>
      <c r="K117" s="32"/>
      <c r="L117" s="33"/>
      <c r="M117" s="33"/>
      <c r="N117" s="33"/>
      <c r="O117" s="33"/>
      <c r="P117" s="33"/>
      <c r="Q117" s="33"/>
      <c r="R117" s="33"/>
      <c r="S117" s="33"/>
      <c r="T117" s="33"/>
      <c r="U117" s="33"/>
      <c r="V117" s="33"/>
      <c r="W117" s="33"/>
      <c r="X117" s="33"/>
      <c r="Y117" s="33"/>
      <c r="Z117" s="33"/>
    </row>
    <row r="118" ht="12.75" customHeight="1">
      <c r="A118" s="56" t="s">
        <v>31</v>
      </c>
      <c r="B118" s="40" t="s">
        <v>148</v>
      </c>
      <c r="C118" s="14"/>
      <c r="D118" s="14"/>
      <c r="E118" s="14"/>
      <c r="F118" s="14"/>
      <c r="G118" s="15"/>
      <c r="H118" s="111">
        <v>0.03</v>
      </c>
      <c r="I118" s="58">
        <f>TRUNC(H118*I142,2)</f>
        <v>151.03</v>
      </c>
      <c r="J118" s="33"/>
      <c r="K118" s="32"/>
      <c r="L118" s="33"/>
      <c r="M118" s="33"/>
      <c r="N118" s="33"/>
      <c r="O118" s="33"/>
      <c r="P118" s="33"/>
      <c r="Q118" s="33"/>
      <c r="R118" s="33"/>
      <c r="S118" s="33"/>
      <c r="T118" s="33"/>
      <c r="U118" s="33"/>
      <c r="V118" s="33"/>
      <c r="W118" s="33"/>
      <c r="X118" s="33"/>
      <c r="Y118" s="33"/>
      <c r="Z118" s="33"/>
    </row>
    <row r="119" ht="12.75" customHeight="1">
      <c r="A119" s="56" t="s">
        <v>33</v>
      </c>
      <c r="B119" s="40" t="s">
        <v>149</v>
      </c>
      <c r="C119" s="14"/>
      <c r="D119" s="14"/>
      <c r="E119" s="14"/>
      <c r="F119" s="14"/>
      <c r="G119" s="15"/>
      <c r="H119" s="111">
        <v>0.03</v>
      </c>
      <c r="I119" s="58">
        <f>TRUNC(H119*(I118+I142),2)</f>
        <v>155.56</v>
      </c>
      <c r="J119" s="33"/>
      <c r="K119" s="32"/>
      <c r="L119" s="33"/>
      <c r="M119" s="33"/>
      <c r="N119" s="33"/>
      <c r="O119" s="33"/>
      <c r="P119" s="33"/>
      <c r="Q119" s="33"/>
      <c r="R119" s="33"/>
      <c r="S119" s="33"/>
      <c r="T119" s="33"/>
      <c r="U119" s="33"/>
      <c r="V119" s="33"/>
      <c r="W119" s="33"/>
      <c r="X119" s="33"/>
      <c r="Y119" s="33"/>
      <c r="Z119" s="33"/>
    </row>
    <row r="120" ht="12.75" customHeight="1">
      <c r="A120" s="56" t="s">
        <v>36</v>
      </c>
      <c r="B120" s="112" t="s">
        <v>150</v>
      </c>
      <c r="C120" s="14"/>
      <c r="D120" s="14"/>
      <c r="E120" s="14"/>
      <c r="F120" s="14"/>
      <c r="G120" s="15"/>
      <c r="H120" s="59"/>
      <c r="I120" s="58"/>
      <c r="J120" s="33"/>
      <c r="K120" s="32"/>
      <c r="L120" s="33"/>
      <c r="M120" s="33"/>
      <c r="N120" s="33"/>
      <c r="O120" s="33"/>
      <c r="P120" s="33"/>
      <c r="Q120" s="33"/>
      <c r="R120" s="33"/>
      <c r="S120" s="33"/>
      <c r="T120" s="33"/>
      <c r="U120" s="33"/>
      <c r="V120" s="33"/>
      <c r="W120" s="33"/>
      <c r="X120" s="33"/>
      <c r="Y120" s="33"/>
      <c r="Z120" s="33"/>
    </row>
    <row r="121" ht="12.75" customHeight="1">
      <c r="A121" s="56" t="s">
        <v>151</v>
      </c>
      <c r="B121" s="40" t="s">
        <v>152</v>
      </c>
      <c r="C121" s="14"/>
      <c r="D121" s="14"/>
      <c r="E121" s="14"/>
      <c r="F121" s="14"/>
      <c r="G121" s="15"/>
      <c r="H121" s="113">
        <v>0.0165</v>
      </c>
      <c r="I121" s="58">
        <f>TRUNC(H121*I131,2)</f>
        <v>102.77</v>
      </c>
      <c r="J121" s="33"/>
      <c r="K121" s="32"/>
      <c r="L121" s="33"/>
      <c r="M121" s="33"/>
      <c r="N121" s="33"/>
      <c r="O121" s="33"/>
      <c r="P121" s="33"/>
      <c r="Q121" s="33"/>
      <c r="R121" s="33"/>
      <c r="S121" s="33"/>
      <c r="T121" s="33"/>
      <c r="U121" s="33"/>
      <c r="V121" s="33"/>
      <c r="W121" s="33"/>
      <c r="X121" s="33"/>
      <c r="Y121" s="33"/>
      <c r="Z121" s="33"/>
    </row>
    <row r="122" ht="12.75" customHeight="1">
      <c r="A122" s="56" t="s">
        <v>153</v>
      </c>
      <c r="B122" s="40" t="s">
        <v>154</v>
      </c>
      <c r="C122" s="14"/>
      <c r="D122" s="14"/>
      <c r="E122" s="14"/>
      <c r="F122" s="14"/>
      <c r="G122" s="15"/>
      <c r="H122" s="113">
        <v>0.076</v>
      </c>
      <c r="I122" s="58">
        <f>TRUNC(H122*I131,2)</f>
        <v>473.38</v>
      </c>
      <c r="J122" s="33"/>
      <c r="K122" s="32"/>
      <c r="L122" s="33"/>
      <c r="M122" s="33"/>
      <c r="N122" s="33"/>
      <c r="O122" s="33"/>
      <c r="P122" s="33"/>
      <c r="Q122" s="33"/>
      <c r="R122" s="33"/>
      <c r="S122" s="33"/>
      <c r="T122" s="33"/>
      <c r="U122" s="33"/>
      <c r="V122" s="33"/>
      <c r="W122" s="33"/>
      <c r="X122" s="33"/>
      <c r="Y122" s="33"/>
      <c r="Z122" s="33"/>
    </row>
    <row r="123" ht="12.75" customHeight="1">
      <c r="A123" s="56" t="s">
        <v>155</v>
      </c>
      <c r="B123" s="40" t="s">
        <v>156</v>
      </c>
      <c r="C123" s="14"/>
      <c r="D123" s="14"/>
      <c r="E123" s="14"/>
      <c r="F123" s="14"/>
      <c r="G123" s="15"/>
      <c r="H123" s="113">
        <v>0.05</v>
      </c>
      <c r="I123" s="58">
        <f>TRUNC(H123*I131,2)</f>
        <v>311.43</v>
      </c>
      <c r="J123" s="33"/>
      <c r="K123" s="51"/>
      <c r="L123" s="33"/>
      <c r="M123" s="33"/>
      <c r="N123" s="33"/>
      <c r="O123" s="33"/>
      <c r="P123" s="33"/>
      <c r="Q123" s="33"/>
      <c r="R123" s="33"/>
      <c r="S123" s="33"/>
      <c r="T123" s="33"/>
      <c r="U123" s="33"/>
      <c r="V123" s="33"/>
      <c r="W123" s="33"/>
      <c r="X123" s="33"/>
      <c r="Y123" s="33"/>
      <c r="Z123" s="33"/>
    </row>
    <row r="124" ht="12.75" customHeight="1">
      <c r="A124" s="60" t="s">
        <v>157</v>
      </c>
      <c r="B124" s="14"/>
      <c r="C124" s="14"/>
      <c r="D124" s="14"/>
      <c r="E124" s="14"/>
      <c r="F124" s="14"/>
      <c r="G124" s="15"/>
      <c r="H124" s="114">
        <f>SUM(H118:H123)</f>
        <v>0.2025</v>
      </c>
      <c r="I124" s="58">
        <f>TRUNC(SUM(I118:I123),2)</f>
        <v>1194.17</v>
      </c>
      <c r="J124" s="33"/>
      <c r="K124" s="32"/>
      <c r="L124" s="33"/>
      <c r="M124" s="33"/>
      <c r="N124" s="33"/>
      <c r="O124" s="33"/>
      <c r="P124" s="33"/>
      <c r="Q124" s="33"/>
      <c r="R124" s="33"/>
      <c r="S124" s="33"/>
      <c r="T124" s="33"/>
      <c r="U124" s="33"/>
      <c r="V124" s="33"/>
      <c r="W124" s="33"/>
      <c r="X124" s="33"/>
      <c r="Y124" s="33"/>
      <c r="Z124" s="33"/>
    </row>
    <row r="125" ht="12.75" customHeight="1">
      <c r="A125" s="34"/>
      <c r="B125" s="37"/>
      <c r="J125" s="33"/>
      <c r="K125" s="32"/>
      <c r="L125" s="33"/>
      <c r="M125" s="33"/>
      <c r="N125" s="33"/>
      <c r="O125" s="33"/>
      <c r="P125" s="33"/>
      <c r="Q125" s="33"/>
      <c r="R125" s="33"/>
      <c r="S125" s="33"/>
      <c r="T125" s="33"/>
      <c r="U125" s="33"/>
      <c r="V125" s="33"/>
      <c r="W125" s="33"/>
      <c r="X125" s="33"/>
      <c r="Y125" s="33"/>
      <c r="Z125" s="33"/>
    </row>
    <row r="126" ht="12.75" hidden="1" customHeight="1">
      <c r="A126" s="115" t="s">
        <v>158</v>
      </c>
      <c r="B126" s="116" t="s">
        <v>159</v>
      </c>
      <c r="C126" s="63"/>
      <c r="D126" s="63"/>
      <c r="E126" s="63"/>
      <c r="F126" s="63"/>
      <c r="G126" s="63"/>
      <c r="H126" s="117">
        <f>TRUNC(H121+H122+H123,4)</f>
        <v>0.1425</v>
      </c>
      <c r="I126" s="118"/>
      <c r="J126" s="33"/>
      <c r="K126" s="32"/>
      <c r="L126" s="33"/>
      <c r="M126" s="33"/>
      <c r="N126" s="33"/>
      <c r="O126" s="33"/>
      <c r="P126" s="33"/>
      <c r="Q126" s="33"/>
      <c r="R126" s="33"/>
      <c r="S126" s="33"/>
      <c r="T126" s="33"/>
      <c r="U126" s="33"/>
      <c r="V126" s="33"/>
      <c r="W126" s="33"/>
      <c r="X126" s="33"/>
      <c r="Y126" s="33"/>
      <c r="Z126" s="33"/>
    </row>
    <row r="127" ht="12.75" hidden="1" customHeight="1">
      <c r="A127" s="119"/>
      <c r="B127" s="120">
        <v>100.0</v>
      </c>
      <c r="H127" s="121"/>
      <c r="I127" s="122"/>
      <c r="J127" s="33"/>
      <c r="K127" s="32"/>
      <c r="L127" s="33"/>
      <c r="M127" s="33"/>
      <c r="N127" s="33"/>
      <c r="O127" s="33"/>
      <c r="P127" s="33"/>
      <c r="Q127" s="33"/>
      <c r="R127" s="33"/>
      <c r="S127" s="33"/>
      <c r="T127" s="33"/>
      <c r="U127" s="33"/>
      <c r="V127" s="33"/>
      <c r="W127" s="33"/>
      <c r="X127" s="33"/>
      <c r="Y127" s="33"/>
      <c r="Z127" s="33"/>
    </row>
    <row r="128" ht="12.75" hidden="1" customHeight="1">
      <c r="A128" s="123"/>
      <c r="B128" s="120"/>
      <c r="C128" s="120"/>
      <c r="D128" s="120"/>
      <c r="E128" s="120"/>
      <c r="F128" s="120"/>
      <c r="G128" s="120"/>
      <c r="H128" s="121"/>
      <c r="I128" s="122"/>
      <c r="J128" s="33"/>
      <c r="K128" s="32"/>
      <c r="L128" s="33"/>
      <c r="M128" s="33"/>
      <c r="N128" s="33"/>
      <c r="O128" s="33"/>
      <c r="P128" s="33"/>
      <c r="Q128" s="33"/>
      <c r="R128" s="33"/>
      <c r="S128" s="33"/>
      <c r="T128" s="33"/>
      <c r="U128" s="33"/>
      <c r="V128" s="33"/>
      <c r="W128" s="33"/>
      <c r="X128" s="33"/>
      <c r="Y128" s="33"/>
      <c r="Z128" s="33"/>
    </row>
    <row r="129" ht="12.75" hidden="1" customHeight="1">
      <c r="A129" s="119" t="s">
        <v>160</v>
      </c>
      <c r="B129" s="120" t="s">
        <v>161</v>
      </c>
      <c r="H129" s="121"/>
      <c r="I129" s="122">
        <f>TRUNC(I142+I118+I119,2)</f>
        <v>5341.12</v>
      </c>
      <c r="J129" s="33"/>
      <c r="K129" s="32"/>
      <c r="L129" s="33"/>
      <c r="M129" s="33"/>
      <c r="N129" s="33"/>
      <c r="O129" s="33"/>
      <c r="P129" s="33"/>
      <c r="Q129" s="33"/>
      <c r="R129" s="33"/>
      <c r="S129" s="33"/>
      <c r="T129" s="33"/>
      <c r="U129" s="33"/>
      <c r="V129" s="33"/>
      <c r="W129" s="33"/>
      <c r="X129" s="33"/>
      <c r="Y129" s="33"/>
      <c r="Z129" s="33"/>
    </row>
    <row r="130" ht="12.75" hidden="1" customHeight="1">
      <c r="A130" s="119"/>
      <c r="B130" s="120"/>
      <c r="C130" s="120"/>
      <c r="D130" s="120"/>
      <c r="E130" s="120"/>
      <c r="F130" s="120"/>
      <c r="G130" s="120"/>
      <c r="H130" s="121"/>
      <c r="I130" s="122"/>
      <c r="J130" s="33"/>
      <c r="K130" s="32"/>
      <c r="L130" s="33"/>
      <c r="M130" s="33"/>
      <c r="N130" s="33"/>
      <c r="O130" s="33"/>
      <c r="P130" s="33"/>
      <c r="Q130" s="33"/>
      <c r="R130" s="33"/>
      <c r="S130" s="33"/>
      <c r="T130" s="33"/>
      <c r="U130" s="33"/>
      <c r="V130" s="33"/>
      <c r="W130" s="33"/>
      <c r="X130" s="33"/>
      <c r="Y130" s="33"/>
      <c r="Z130" s="33"/>
    </row>
    <row r="131" ht="12.75" hidden="1" customHeight="1">
      <c r="A131" s="119" t="s">
        <v>162</v>
      </c>
      <c r="B131" s="120" t="s">
        <v>163</v>
      </c>
      <c r="H131" s="121"/>
      <c r="I131" s="122">
        <f>TRUNC(I129/(1-H126),2)</f>
        <v>6228.71</v>
      </c>
      <c r="J131" s="33"/>
      <c r="K131" s="32"/>
      <c r="L131" s="33"/>
      <c r="M131" s="33"/>
      <c r="N131" s="33"/>
      <c r="O131" s="33"/>
      <c r="P131" s="33"/>
      <c r="Q131" s="33"/>
      <c r="R131" s="33"/>
      <c r="S131" s="33"/>
      <c r="T131" s="33"/>
      <c r="U131" s="33"/>
      <c r="V131" s="33"/>
      <c r="W131" s="33"/>
      <c r="X131" s="33"/>
      <c r="Y131" s="33"/>
      <c r="Z131" s="33"/>
    </row>
    <row r="132" ht="12.75" hidden="1" customHeight="1">
      <c r="A132" s="119"/>
      <c r="B132" s="120"/>
      <c r="C132" s="120"/>
      <c r="D132" s="120"/>
      <c r="E132" s="120"/>
      <c r="F132" s="120"/>
      <c r="G132" s="120"/>
      <c r="H132" s="121"/>
      <c r="I132" s="122"/>
      <c r="J132" s="33"/>
      <c r="K132" s="32"/>
      <c r="L132" s="33"/>
      <c r="M132" s="33"/>
      <c r="N132" s="33"/>
      <c r="O132" s="33"/>
      <c r="P132" s="33"/>
      <c r="Q132" s="33"/>
      <c r="R132" s="33"/>
      <c r="S132" s="33"/>
      <c r="T132" s="33"/>
      <c r="U132" s="33"/>
      <c r="V132" s="33"/>
      <c r="W132" s="33"/>
      <c r="X132" s="33"/>
      <c r="Y132" s="33"/>
      <c r="Z132" s="33"/>
    </row>
    <row r="133" ht="12.75" hidden="1" customHeight="1">
      <c r="A133" s="124"/>
      <c r="B133" s="125" t="s">
        <v>164</v>
      </c>
      <c r="C133" s="2"/>
      <c r="D133" s="2"/>
      <c r="E133" s="2"/>
      <c r="F133" s="2"/>
      <c r="G133" s="2"/>
      <c r="H133" s="126"/>
      <c r="I133" s="127">
        <f>TRUNC(I131-I129,2)</f>
        <v>887.59</v>
      </c>
      <c r="J133" s="33"/>
      <c r="K133" s="101"/>
      <c r="L133" s="33"/>
      <c r="M133" s="33"/>
      <c r="N133" s="33"/>
      <c r="O133" s="33"/>
      <c r="P133" s="33"/>
      <c r="Q133" s="33"/>
      <c r="R133" s="33"/>
      <c r="S133" s="33"/>
      <c r="T133" s="33"/>
      <c r="U133" s="33"/>
      <c r="V133" s="33"/>
      <c r="W133" s="33"/>
      <c r="X133" s="33"/>
      <c r="Y133" s="33"/>
      <c r="Z133" s="33"/>
    </row>
    <row r="134" ht="2.25" customHeight="1">
      <c r="A134" s="34"/>
      <c r="B134" s="34"/>
      <c r="C134" s="34"/>
      <c r="D134" s="34"/>
      <c r="E134" s="34"/>
      <c r="F134" s="34"/>
      <c r="G134" s="34"/>
      <c r="H134" s="34"/>
      <c r="I134" s="71"/>
      <c r="J134" s="33"/>
      <c r="K134" s="32"/>
      <c r="L134" s="33"/>
      <c r="M134" s="33"/>
      <c r="N134" s="33"/>
      <c r="O134" s="33"/>
      <c r="P134" s="33"/>
      <c r="Q134" s="33"/>
      <c r="R134" s="33"/>
      <c r="S134" s="33"/>
      <c r="T134" s="33"/>
      <c r="U134" s="33"/>
      <c r="V134" s="33"/>
      <c r="W134" s="33"/>
      <c r="X134" s="33"/>
      <c r="Y134" s="33"/>
      <c r="Z134" s="33"/>
    </row>
    <row r="135" ht="12.75" customHeight="1">
      <c r="A135" s="53" t="s">
        <v>165</v>
      </c>
      <c r="B135" s="14"/>
      <c r="C135" s="14"/>
      <c r="D135" s="14"/>
      <c r="E135" s="14"/>
      <c r="F135" s="14"/>
      <c r="G135" s="14"/>
      <c r="H135" s="14"/>
      <c r="I135" s="15"/>
      <c r="J135" s="33"/>
      <c r="K135" s="128"/>
      <c r="L135" s="33"/>
      <c r="M135" s="33"/>
      <c r="N135" s="33"/>
      <c r="O135" s="33"/>
      <c r="P135" s="33"/>
      <c r="Q135" s="33"/>
      <c r="R135" s="33"/>
      <c r="S135" s="33"/>
      <c r="T135" s="33"/>
      <c r="U135" s="33"/>
      <c r="V135" s="33"/>
      <c r="W135" s="33"/>
      <c r="X135" s="33"/>
      <c r="Y135" s="33"/>
      <c r="Z135" s="33"/>
    </row>
    <row r="136" ht="12.75" customHeight="1">
      <c r="A136" s="60" t="s">
        <v>166</v>
      </c>
      <c r="B136" s="14"/>
      <c r="C136" s="14"/>
      <c r="D136" s="14"/>
      <c r="E136" s="14"/>
      <c r="F136" s="14"/>
      <c r="G136" s="14"/>
      <c r="H136" s="15"/>
      <c r="I136" s="56" t="s">
        <v>59</v>
      </c>
      <c r="J136" s="33"/>
      <c r="K136" s="32"/>
      <c r="L136" s="70"/>
      <c r="M136" s="33"/>
      <c r="N136" s="33"/>
      <c r="O136" s="33"/>
      <c r="P136" s="33"/>
      <c r="Q136" s="33"/>
      <c r="R136" s="33"/>
      <c r="S136" s="33"/>
      <c r="T136" s="33"/>
      <c r="U136" s="33"/>
      <c r="V136" s="33"/>
      <c r="W136" s="33"/>
      <c r="X136" s="33"/>
      <c r="Y136" s="33"/>
      <c r="Z136" s="33"/>
    </row>
    <row r="137" ht="12.75" customHeight="1">
      <c r="A137" s="39" t="s">
        <v>31</v>
      </c>
      <c r="B137" s="40" t="str">
        <f>A27</f>
        <v>MÓDULO 1 - COMPOSIÇÃO DA REMUNERAÇÃO</v>
      </c>
      <c r="C137" s="14"/>
      <c r="D137" s="14"/>
      <c r="E137" s="14"/>
      <c r="F137" s="14"/>
      <c r="G137" s="14"/>
      <c r="H137" s="15"/>
      <c r="I137" s="58">
        <f>I35</f>
        <v>2238.1</v>
      </c>
      <c r="J137" s="33"/>
      <c r="K137" s="32"/>
      <c r="L137" s="33"/>
      <c r="M137" s="33"/>
      <c r="N137" s="33"/>
      <c r="O137" s="33"/>
      <c r="P137" s="33"/>
      <c r="Q137" s="33"/>
      <c r="R137" s="33"/>
      <c r="S137" s="33"/>
      <c r="T137" s="33"/>
      <c r="U137" s="33"/>
      <c r="V137" s="33"/>
      <c r="W137" s="33"/>
      <c r="X137" s="33"/>
      <c r="Y137" s="33"/>
      <c r="Z137" s="33"/>
    </row>
    <row r="138" ht="12.75" customHeight="1">
      <c r="A138" s="39" t="s">
        <v>33</v>
      </c>
      <c r="B138" s="40" t="str">
        <f>A37</f>
        <v>MÓDULO 2 – ENCARGOS E BENEFÍCIOS ANUAIS, MENSAIS E DIÁRIOS</v>
      </c>
      <c r="C138" s="14"/>
      <c r="D138" s="14"/>
      <c r="E138" s="14"/>
      <c r="F138" s="14"/>
      <c r="G138" s="14"/>
      <c r="H138" s="15"/>
      <c r="I138" s="58">
        <f>I77</f>
        <v>2399.19</v>
      </c>
      <c r="J138" s="33"/>
      <c r="K138" s="32"/>
      <c r="L138" s="33"/>
      <c r="M138" s="33"/>
      <c r="N138" s="33"/>
      <c r="O138" s="33"/>
      <c r="P138" s="33"/>
      <c r="Q138" s="33"/>
      <c r="R138" s="33"/>
      <c r="S138" s="33"/>
      <c r="T138" s="33"/>
      <c r="U138" s="33"/>
      <c r="V138" s="33"/>
      <c r="W138" s="33"/>
      <c r="X138" s="33"/>
      <c r="Y138" s="33"/>
      <c r="Z138" s="33"/>
    </row>
    <row r="139" ht="12.75" customHeight="1">
      <c r="A139" s="39" t="s">
        <v>36</v>
      </c>
      <c r="B139" s="40" t="str">
        <f>A79</f>
        <v>MÓDULO 3 – PROVISÃO PARA RESCISÃO</v>
      </c>
      <c r="C139" s="14"/>
      <c r="D139" s="14"/>
      <c r="E139" s="14"/>
      <c r="F139" s="14"/>
      <c r="G139" s="14"/>
      <c r="H139" s="15"/>
      <c r="I139" s="58">
        <f>I87</f>
        <v>182.42</v>
      </c>
      <c r="J139" s="33"/>
      <c r="K139" s="128"/>
      <c r="L139" s="33"/>
      <c r="M139" s="33"/>
      <c r="N139" s="33"/>
      <c r="O139" s="33"/>
      <c r="P139" s="33"/>
      <c r="Q139" s="33"/>
      <c r="R139" s="33"/>
      <c r="S139" s="33"/>
      <c r="T139" s="33"/>
      <c r="U139" s="33"/>
      <c r="V139" s="33"/>
      <c r="W139" s="33"/>
      <c r="X139" s="33"/>
      <c r="Y139" s="33"/>
      <c r="Z139" s="33"/>
    </row>
    <row r="140" ht="12.75" customHeight="1">
      <c r="A140" s="39" t="s">
        <v>39</v>
      </c>
      <c r="B140" s="40" t="str">
        <f>A89</f>
        <v>MÓDULO 4 – CUSTO DE REPOSIÇÃO DO PROFISSIONAL AUSENTE</v>
      </c>
      <c r="C140" s="14"/>
      <c r="D140" s="14"/>
      <c r="E140" s="14"/>
      <c r="F140" s="14"/>
      <c r="G140" s="14"/>
      <c r="H140" s="15"/>
      <c r="I140" s="58">
        <f>I107</f>
        <v>51.92</v>
      </c>
      <c r="J140" s="33"/>
      <c r="K140" s="128"/>
      <c r="L140" s="33"/>
      <c r="M140" s="33"/>
      <c r="N140" s="33"/>
      <c r="O140" s="33"/>
      <c r="P140" s="33"/>
      <c r="Q140" s="33"/>
      <c r="R140" s="33"/>
      <c r="S140" s="33"/>
      <c r="T140" s="33"/>
      <c r="U140" s="33"/>
      <c r="V140" s="33"/>
      <c r="W140" s="33"/>
      <c r="X140" s="33"/>
      <c r="Y140" s="33"/>
      <c r="Z140" s="33"/>
    </row>
    <row r="141" ht="12.75" customHeight="1">
      <c r="A141" s="39" t="s">
        <v>41</v>
      </c>
      <c r="B141" s="40" t="str">
        <f>A109</f>
        <v>MÓDULO 5 – INSUMOS DIVERSOS</v>
      </c>
      <c r="C141" s="14"/>
      <c r="D141" s="14"/>
      <c r="E141" s="14"/>
      <c r="F141" s="14"/>
      <c r="G141" s="14"/>
      <c r="H141" s="15"/>
      <c r="I141" s="58">
        <f>I114</f>
        <v>162.9</v>
      </c>
      <c r="J141" s="33"/>
      <c r="K141" s="32"/>
      <c r="L141" s="33"/>
      <c r="M141" s="33"/>
      <c r="N141" s="33"/>
      <c r="O141" s="33"/>
      <c r="P141" s="33"/>
      <c r="Q141" s="33"/>
      <c r="R141" s="33"/>
      <c r="S141" s="33"/>
      <c r="T141" s="33"/>
      <c r="U141" s="33"/>
      <c r="V141" s="33"/>
      <c r="W141" s="33"/>
      <c r="X141" s="33"/>
      <c r="Y141" s="33"/>
      <c r="Z141" s="33"/>
    </row>
    <row r="142" ht="12.75" customHeight="1">
      <c r="A142" s="56"/>
      <c r="B142" s="60" t="s">
        <v>167</v>
      </c>
      <c r="C142" s="14"/>
      <c r="D142" s="14"/>
      <c r="E142" s="14"/>
      <c r="F142" s="14"/>
      <c r="G142" s="14"/>
      <c r="H142" s="15"/>
      <c r="I142" s="58">
        <f>TRUNC(SUM(I137:I141),2)</f>
        <v>5034.53</v>
      </c>
      <c r="J142" s="51"/>
      <c r="K142" s="101"/>
      <c r="L142" s="33"/>
      <c r="M142" s="33"/>
      <c r="N142" s="33"/>
      <c r="O142" s="33"/>
      <c r="P142" s="33"/>
      <c r="Q142" s="33"/>
      <c r="R142" s="33"/>
      <c r="S142" s="33"/>
      <c r="T142" s="33"/>
      <c r="U142" s="33"/>
      <c r="V142" s="33"/>
      <c r="W142" s="33"/>
      <c r="X142" s="33"/>
      <c r="Y142" s="33"/>
      <c r="Z142" s="33"/>
    </row>
    <row r="143" ht="12.75" customHeight="1">
      <c r="A143" s="39" t="s">
        <v>65</v>
      </c>
      <c r="B143" s="40" t="str">
        <f>A116</f>
        <v>MÓDULO 6 – CUSTOS INDIRETOS, TRIBUTOS E LUCRO</v>
      </c>
      <c r="C143" s="14"/>
      <c r="D143" s="14"/>
      <c r="E143" s="14"/>
      <c r="F143" s="14"/>
      <c r="G143" s="14"/>
      <c r="H143" s="15"/>
      <c r="I143" s="58">
        <f>I124</f>
        <v>1194.17</v>
      </c>
      <c r="J143" s="33"/>
      <c r="K143" s="33"/>
      <c r="L143" s="33"/>
      <c r="M143" s="33"/>
      <c r="N143" s="33"/>
      <c r="O143" s="33"/>
      <c r="P143" s="33"/>
      <c r="Q143" s="33"/>
      <c r="R143" s="33"/>
      <c r="S143" s="33"/>
      <c r="T143" s="33"/>
      <c r="U143" s="33"/>
      <c r="V143" s="33"/>
      <c r="W143" s="33"/>
      <c r="X143" s="33"/>
      <c r="Y143" s="33"/>
      <c r="Z143" s="33"/>
    </row>
    <row r="144" ht="12.75" customHeight="1">
      <c r="A144" s="60" t="s">
        <v>168</v>
      </c>
      <c r="B144" s="14"/>
      <c r="C144" s="14"/>
      <c r="D144" s="14"/>
      <c r="E144" s="14"/>
      <c r="F144" s="14"/>
      <c r="G144" s="14"/>
      <c r="H144" s="15"/>
      <c r="I144" s="129">
        <f>TRUNC(SUM(I142:I143),2)</f>
        <v>6228.7</v>
      </c>
      <c r="J144" s="104"/>
      <c r="K144" s="104"/>
      <c r="L144" s="33"/>
      <c r="M144" s="33"/>
      <c r="N144" s="33"/>
      <c r="O144" s="33"/>
      <c r="P144" s="33"/>
      <c r="Q144" s="33"/>
      <c r="R144" s="33"/>
      <c r="S144" s="33"/>
      <c r="T144" s="33"/>
      <c r="U144" s="33"/>
      <c r="V144" s="33"/>
      <c r="W144" s="33"/>
      <c r="X144" s="33"/>
      <c r="Y144" s="33"/>
      <c r="Z144" s="33"/>
    </row>
    <row r="145" ht="12.75" customHeight="1">
      <c r="A145" s="32"/>
      <c r="B145" s="32"/>
      <c r="C145" s="32"/>
      <c r="D145" s="32"/>
      <c r="E145" s="32"/>
      <c r="F145" s="32"/>
      <c r="G145" s="32"/>
      <c r="H145" s="32"/>
      <c r="I145" s="101"/>
      <c r="J145" s="33"/>
      <c r="K145" s="33"/>
      <c r="L145" s="33"/>
      <c r="M145" s="33"/>
      <c r="N145" s="33"/>
      <c r="O145" s="33"/>
      <c r="P145" s="33"/>
      <c r="Q145" s="33"/>
      <c r="R145" s="33"/>
      <c r="S145" s="33"/>
      <c r="T145" s="33"/>
      <c r="U145" s="33"/>
      <c r="V145" s="33"/>
      <c r="W145" s="33"/>
      <c r="X145" s="33"/>
      <c r="Y145" s="33"/>
      <c r="Z145" s="33"/>
    </row>
    <row r="146"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ht="12.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ht="12.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ht="12.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ht="12.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ht="12.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ht="12.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ht="12.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ht="12.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ht="12.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ht="12.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ht="12.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ht="12.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ht="12.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ht="12.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ht="12.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ht="12.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ht="12.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ht="12.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ht="12.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ht="12.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ht="12.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ht="12.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ht="12.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ht="12.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ht="12.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ht="12.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ht="12.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ht="12.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ht="12.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ht="12.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ht="12.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ht="12.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ht="12.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ht="12.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ht="12.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ht="12.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ht="12.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ht="12.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ht="12.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ht="12.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ht="12.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ht="12.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ht="12.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ht="12.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ht="12.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ht="12.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ht="12.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ht="12.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ht="12.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ht="12.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ht="12.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ht="12.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ht="12.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ht="12.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ht="12.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ht="12.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ht="12.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ht="12.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ht="12.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ht="12.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ht="12.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ht="12.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ht="12.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ht="12.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ht="12.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ht="12.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ht="12.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ht="12.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ht="12.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ht="12.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ht="12.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ht="12.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ht="12.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ht="12.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ht="12.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ht="12.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ht="12.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ht="12.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ht="12.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ht="12.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ht="12.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ht="12.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ht="12.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ht="12.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ht="12.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ht="12.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ht="12.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ht="12.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ht="12.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ht="12.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ht="12.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ht="12.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ht="12.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ht="12.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ht="12.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ht="12.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ht="12.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ht="12.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ht="12.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ht="12.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ht="12.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ht="12.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ht="12.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50">
    <mergeCell ref="B33:G33"/>
    <mergeCell ref="B34:G34"/>
    <mergeCell ref="A35:H35"/>
    <mergeCell ref="A36:I36"/>
    <mergeCell ref="A37:I37"/>
    <mergeCell ref="A38:G38"/>
    <mergeCell ref="B39:G39"/>
    <mergeCell ref="B40:G40"/>
    <mergeCell ref="B41:G41"/>
    <mergeCell ref="A42:I42"/>
    <mergeCell ref="A43:I43"/>
    <mergeCell ref="A44:I44"/>
    <mergeCell ref="A45:I45"/>
    <mergeCell ref="A46:I46"/>
    <mergeCell ref="A47:G47"/>
    <mergeCell ref="B48:G48"/>
    <mergeCell ref="B49:G49"/>
    <mergeCell ref="B50:G51"/>
    <mergeCell ref="I50:I51"/>
    <mergeCell ref="B52:G52"/>
    <mergeCell ref="B53:G53"/>
    <mergeCell ref="B54:G54"/>
    <mergeCell ref="B55:G55"/>
    <mergeCell ref="B56:G56"/>
    <mergeCell ref="A57:G57"/>
    <mergeCell ref="A58:I58"/>
    <mergeCell ref="A59:G59"/>
    <mergeCell ref="B60:G60"/>
    <mergeCell ref="J68:R68"/>
    <mergeCell ref="B61:G61"/>
    <mergeCell ref="B62:G62"/>
    <mergeCell ref="B63:G63"/>
    <mergeCell ref="B64:G64"/>
    <mergeCell ref="B65:G65"/>
    <mergeCell ref="A66:H66"/>
    <mergeCell ref="A67:I67"/>
    <mergeCell ref="A68:I68"/>
    <mergeCell ref="A69:I69"/>
    <mergeCell ref="A70:I70"/>
    <mergeCell ref="A71:I71"/>
    <mergeCell ref="A72:I72"/>
    <mergeCell ref="A73:H73"/>
    <mergeCell ref="B74:H74"/>
    <mergeCell ref="B75:H75"/>
    <mergeCell ref="B76:H76"/>
    <mergeCell ref="A77:H77"/>
    <mergeCell ref="A79:I79"/>
    <mergeCell ref="B80:G80"/>
    <mergeCell ref="B81:G81"/>
    <mergeCell ref="B82:G82"/>
    <mergeCell ref="B83:G83"/>
    <mergeCell ref="B84:G84"/>
    <mergeCell ref="B85:G85"/>
    <mergeCell ref="B86:G86"/>
    <mergeCell ref="A87:G87"/>
    <mergeCell ref="A88:I88"/>
    <mergeCell ref="A89:I89"/>
    <mergeCell ref="A97:G97"/>
    <mergeCell ref="A98:I98"/>
    <mergeCell ref="A99:G99"/>
    <mergeCell ref="B100:G100"/>
    <mergeCell ref="A101:G101"/>
    <mergeCell ref="A102:I102"/>
    <mergeCell ref="A103:I103"/>
    <mergeCell ref="A104:H104"/>
    <mergeCell ref="B105:H105"/>
    <mergeCell ref="B106:H106"/>
    <mergeCell ref="A107:H107"/>
    <mergeCell ref="A108:I108"/>
    <mergeCell ref="A109:I109"/>
    <mergeCell ref="B110:G110"/>
    <mergeCell ref="B111:G111"/>
    <mergeCell ref="B112:G112"/>
    <mergeCell ref="B113:G113"/>
    <mergeCell ref="A114:G114"/>
    <mergeCell ref="A115:I115"/>
    <mergeCell ref="A116:I116"/>
    <mergeCell ref="B117:G117"/>
    <mergeCell ref="B118:G118"/>
    <mergeCell ref="B119:G119"/>
    <mergeCell ref="B120:G120"/>
    <mergeCell ref="B121:G121"/>
    <mergeCell ref="B122:G122"/>
    <mergeCell ref="B123:G123"/>
    <mergeCell ref="A124:G124"/>
    <mergeCell ref="B125:I125"/>
    <mergeCell ref="B126:G126"/>
    <mergeCell ref="B127:G127"/>
    <mergeCell ref="B129:G129"/>
    <mergeCell ref="B131:G131"/>
    <mergeCell ref="B133:G133"/>
    <mergeCell ref="A135:I135"/>
    <mergeCell ref="B143:H143"/>
    <mergeCell ref="A144:H144"/>
    <mergeCell ref="A136:H136"/>
    <mergeCell ref="B137:H137"/>
    <mergeCell ref="B138:H138"/>
    <mergeCell ref="B139:H139"/>
    <mergeCell ref="B140:H140"/>
    <mergeCell ref="B141:H141"/>
    <mergeCell ref="B142:H142"/>
    <mergeCell ref="A1:I1"/>
    <mergeCell ref="A2:I2"/>
    <mergeCell ref="A3:I3"/>
    <mergeCell ref="A4:I4"/>
    <mergeCell ref="A6:I6"/>
    <mergeCell ref="A8:I8"/>
    <mergeCell ref="A10:I10"/>
    <mergeCell ref="B11:G11"/>
    <mergeCell ref="H11:I11"/>
    <mergeCell ref="B12:G12"/>
    <mergeCell ref="H12:I12"/>
    <mergeCell ref="B13:G13"/>
    <mergeCell ref="H13:I13"/>
    <mergeCell ref="H14:I14"/>
    <mergeCell ref="B14:G14"/>
    <mergeCell ref="B15:G15"/>
    <mergeCell ref="H15:I15"/>
    <mergeCell ref="A16:I16"/>
    <mergeCell ref="A17:B17"/>
    <mergeCell ref="C17:D17"/>
    <mergeCell ref="E17:I17"/>
    <mergeCell ref="A18:B18"/>
    <mergeCell ref="C18:D18"/>
    <mergeCell ref="E18:I18"/>
    <mergeCell ref="A20:I20"/>
    <mergeCell ref="B21:G21"/>
    <mergeCell ref="H21:I21"/>
    <mergeCell ref="H22:I22"/>
    <mergeCell ref="B22:G22"/>
    <mergeCell ref="B23:G23"/>
    <mergeCell ref="H23:I23"/>
    <mergeCell ref="B24:G24"/>
    <mergeCell ref="H24:I24"/>
    <mergeCell ref="B25:G25"/>
    <mergeCell ref="H25:I25"/>
    <mergeCell ref="A26:I26"/>
    <mergeCell ref="A27:I27"/>
    <mergeCell ref="A28:G28"/>
    <mergeCell ref="B29:G29"/>
    <mergeCell ref="B30:G30"/>
    <mergeCell ref="B31:G31"/>
    <mergeCell ref="B32:G32"/>
    <mergeCell ref="A90:G90"/>
    <mergeCell ref="B91:G91"/>
    <mergeCell ref="B92:G92"/>
    <mergeCell ref="B93:G93"/>
    <mergeCell ref="B94:G94"/>
    <mergeCell ref="B95:G95"/>
    <mergeCell ref="B96:G96"/>
  </mergeCells>
  <printOptions/>
  <pageMargins bottom="1.299212598425197" footer="0.0" header="0.0" left="0.5118110236220472" right="0.5118110236220472" top="1.6535433070866143"/>
  <pageSetup paperSize="9" orientation="portrait"/>
  <rowBreaks count="1" manualBreakCount="1">
    <brk id="63" man="1"/>
  </row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9.13"/>
    <col customWidth="1" min="2" max="2" width="11.75"/>
    <col customWidth="1" min="3" max="6" width="9.13"/>
    <col customWidth="1" min="7" max="7" width="13.38"/>
    <col customWidth="1" min="8" max="8" width="14.13"/>
    <col customWidth="1" min="9" max="9" width="16.38"/>
    <col customWidth="1" min="10" max="10" width="12.0"/>
    <col customWidth="1" min="11" max="11" width="14.25"/>
    <col customWidth="1" min="12" max="12" width="9.13"/>
    <col customWidth="1" min="13" max="13" width="13.75"/>
    <col customWidth="1" min="14" max="18" width="9.13"/>
    <col customWidth="1" min="19" max="26" width="8.63"/>
  </cols>
  <sheetData>
    <row r="1" ht="18.75" customHeight="1">
      <c r="A1" s="31" t="s">
        <v>25</v>
      </c>
      <c r="J1" s="32"/>
      <c r="K1" s="32"/>
      <c r="L1" s="32"/>
      <c r="M1" s="32"/>
      <c r="N1" s="33"/>
      <c r="O1" s="32"/>
      <c r="P1" s="33"/>
      <c r="Q1" s="33"/>
      <c r="R1" s="33"/>
      <c r="S1" s="33"/>
      <c r="T1" s="33"/>
      <c r="U1" s="33"/>
      <c r="V1" s="33"/>
      <c r="W1" s="33"/>
      <c r="X1" s="33"/>
      <c r="Y1" s="33"/>
      <c r="Z1" s="33"/>
    </row>
    <row r="2" ht="11.25" customHeight="1">
      <c r="A2" s="31" t="s">
        <v>26</v>
      </c>
      <c r="J2" s="32"/>
      <c r="K2" s="32"/>
      <c r="L2" s="32"/>
      <c r="M2" s="32"/>
      <c r="N2" s="33"/>
      <c r="O2" s="32"/>
      <c r="P2" s="33"/>
      <c r="Q2" s="33"/>
      <c r="R2" s="33"/>
      <c r="S2" s="33"/>
      <c r="T2" s="33"/>
      <c r="U2" s="33"/>
      <c r="V2" s="33"/>
      <c r="W2" s="33"/>
      <c r="X2" s="33"/>
      <c r="Y2" s="33"/>
      <c r="Z2" s="33"/>
    </row>
    <row r="3" ht="12.75" customHeight="1">
      <c r="A3" s="31" t="s">
        <v>27</v>
      </c>
      <c r="J3" s="32"/>
      <c r="K3" s="32"/>
      <c r="L3" s="32"/>
      <c r="M3" s="32"/>
      <c r="N3" s="33"/>
      <c r="O3" s="32"/>
      <c r="P3" s="33"/>
      <c r="Q3" s="33"/>
      <c r="R3" s="33"/>
      <c r="S3" s="33"/>
      <c r="T3" s="33"/>
      <c r="U3" s="33"/>
      <c r="V3" s="33"/>
      <c r="W3" s="33"/>
      <c r="X3" s="33"/>
      <c r="Y3" s="33"/>
      <c r="Z3" s="33"/>
    </row>
    <row r="4" ht="12.75" customHeight="1">
      <c r="A4" s="34"/>
      <c r="J4" s="32"/>
      <c r="K4" s="32"/>
      <c r="L4" s="32"/>
      <c r="M4" s="32"/>
      <c r="N4" s="33"/>
      <c r="O4" s="32"/>
      <c r="P4" s="33"/>
      <c r="Q4" s="33"/>
      <c r="R4" s="33"/>
      <c r="S4" s="33"/>
      <c r="T4" s="33"/>
      <c r="U4" s="33"/>
      <c r="V4" s="33"/>
      <c r="W4" s="33"/>
      <c r="X4" s="33"/>
      <c r="Y4" s="33"/>
      <c r="Z4" s="33"/>
    </row>
    <row r="5" ht="8.25" customHeight="1">
      <c r="A5" s="34"/>
      <c r="B5" s="34"/>
      <c r="C5" s="34"/>
      <c r="D5" s="34"/>
      <c r="E5" s="34"/>
      <c r="F5" s="34"/>
      <c r="G5" s="34"/>
      <c r="H5" s="34"/>
      <c r="I5" s="34"/>
      <c r="J5" s="32"/>
      <c r="K5" s="32"/>
      <c r="L5" s="32"/>
      <c r="M5" s="32"/>
      <c r="N5" s="33"/>
      <c r="O5" s="32"/>
      <c r="P5" s="33"/>
      <c r="Q5" s="33"/>
      <c r="R5" s="33"/>
      <c r="S5" s="33"/>
      <c r="T5" s="33"/>
      <c r="U5" s="33"/>
      <c r="V5" s="33"/>
      <c r="W5" s="33"/>
      <c r="X5" s="33"/>
      <c r="Y5" s="33"/>
      <c r="Z5" s="33"/>
    </row>
    <row r="6" ht="12.75" customHeight="1">
      <c r="A6" s="35" t="s">
        <v>28</v>
      </c>
      <c r="J6" s="32"/>
      <c r="K6" s="32"/>
      <c r="L6" s="32"/>
      <c r="M6" s="32"/>
      <c r="N6" s="33"/>
      <c r="O6" s="32"/>
      <c r="P6" s="33"/>
      <c r="Q6" s="33"/>
      <c r="R6" s="33"/>
      <c r="S6" s="33"/>
      <c r="T6" s="33"/>
      <c r="U6" s="33"/>
      <c r="V6" s="33"/>
      <c r="W6" s="33"/>
      <c r="X6" s="33"/>
      <c r="Y6" s="33"/>
      <c r="Z6" s="33"/>
    </row>
    <row r="7" ht="9.75" customHeight="1">
      <c r="A7" s="35"/>
      <c r="B7" s="35"/>
      <c r="C7" s="35"/>
      <c r="D7" s="35"/>
      <c r="E7" s="35"/>
      <c r="F7" s="35"/>
      <c r="G7" s="35"/>
      <c r="H7" s="35"/>
      <c r="I7" s="35"/>
      <c r="J7" s="32"/>
      <c r="K7" s="32"/>
      <c r="L7" s="32"/>
      <c r="M7" s="32"/>
      <c r="N7" s="33"/>
      <c r="O7" s="32"/>
      <c r="P7" s="33"/>
      <c r="Q7" s="33"/>
      <c r="R7" s="33"/>
      <c r="S7" s="33"/>
      <c r="T7" s="33"/>
      <c r="U7" s="33"/>
      <c r="V7" s="33"/>
      <c r="W7" s="33"/>
      <c r="X7" s="33"/>
      <c r="Y7" s="33"/>
      <c r="Z7" s="33"/>
    </row>
    <row r="8" ht="12.75" customHeight="1">
      <c r="A8" s="36" t="s">
        <v>29</v>
      </c>
      <c r="J8" s="32"/>
      <c r="K8" s="32"/>
      <c r="L8" s="32"/>
      <c r="M8" s="32"/>
      <c r="N8" s="33"/>
      <c r="O8" s="32"/>
      <c r="P8" s="33"/>
      <c r="Q8" s="33"/>
      <c r="R8" s="33"/>
      <c r="S8" s="33"/>
      <c r="T8" s="33"/>
      <c r="U8" s="33"/>
      <c r="V8" s="33"/>
      <c r="W8" s="33"/>
      <c r="X8" s="33"/>
      <c r="Y8" s="33"/>
      <c r="Z8" s="33"/>
    </row>
    <row r="9" ht="12.75" customHeight="1">
      <c r="A9" s="37"/>
      <c r="B9" s="37"/>
      <c r="C9" s="37"/>
      <c r="D9" s="37"/>
      <c r="E9" s="37"/>
      <c r="F9" s="37"/>
      <c r="G9" s="37"/>
      <c r="H9" s="37"/>
      <c r="I9" s="37"/>
      <c r="J9" s="32"/>
      <c r="K9" s="32"/>
      <c r="L9" s="32"/>
      <c r="M9" s="32"/>
      <c r="N9" s="33"/>
      <c r="O9" s="32"/>
      <c r="P9" s="33"/>
      <c r="Q9" s="33"/>
      <c r="R9" s="33"/>
      <c r="S9" s="33"/>
      <c r="T9" s="33"/>
      <c r="U9" s="33"/>
      <c r="V9" s="33"/>
      <c r="W9" s="33"/>
      <c r="X9" s="33"/>
      <c r="Y9" s="33"/>
      <c r="Z9" s="33"/>
    </row>
    <row r="10" ht="12.75" customHeight="1">
      <c r="A10" s="38" t="s">
        <v>30</v>
      </c>
      <c r="B10" s="14"/>
      <c r="C10" s="14"/>
      <c r="D10" s="14"/>
      <c r="E10" s="14"/>
      <c r="F10" s="14"/>
      <c r="G10" s="14"/>
      <c r="H10" s="14"/>
      <c r="I10" s="15"/>
      <c r="J10" s="32"/>
      <c r="K10" s="32"/>
      <c r="L10" s="32"/>
      <c r="M10" s="32"/>
      <c r="N10" s="33"/>
      <c r="O10" s="32"/>
      <c r="P10" s="33"/>
      <c r="Q10" s="33"/>
      <c r="R10" s="33"/>
      <c r="S10" s="33"/>
      <c r="T10" s="33"/>
      <c r="U10" s="33"/>
      <c r="V10" s="33"/>
      <c r="W10" s="33"/>
      <c r="X10" s="33"/>
      <c r="Y10" s="33"/>
      <c r="Z10" s="33"/>
    </row>
    <row r="11" ht="12.75" customHeight="1">
      <c r="A11" s="39" t="s">
        <v>31</v>
      </c>
      <c r="B11" s="40" t="s">
        <v>32</v>
      </c>
      <c r="C11" s="14"/>
      <c r="D11" s="14"/>
      <c r="E11" s="14"/>
      <c r="F11" s="14"/>
      <c r="G11" s="15"/>
      <c r="H11" s="41"/>
      <c r="I11" s="15"/>
      <c r="J11" s="32"/>
      <c r="K11" s="32"/>
      <c r="L11" s="32"/>
      <c r="M11" s="32"/>
      <c r="N11" s="33"/>
      <c r="O11" s="32"/>
      <c r="P11" s="33"/>
      <c r="Q11" s="33"/>
      <c r="R11" s="33"/>
      <c r="S11" s="33"/>
      <c r="T11" s="33"/>
      <c r="U11" s="33"/>
      <c r="V11" s="33"/>
      <c r="W11" s="33"/>
      <c r="X11" s="33"/>
      <c r="Y11" s="33"/>
      <c r="Z11" s="33"/>
    </row>
    <row r="12" ht="12.75" customHeight="1">
      <c r="A12" s="39" t="s">
        <v>33</v>
      </c>
      <c r="B12" s="40" t="s">
        <v>34</v>
      </c>
      <c r="C12" s="14"/>
      <c r="D12" s="14"/>
      <c r="E12" s="14"/>
      <c r="F12" s="14"/>
      <c r="G12" s="15"/>
      <c r="H12" s="42" t="s">
        <v>35</v>
      </c>
      <c r="I12" s="15"/>
      <c r="J12" s="32"/>
      <c r="K12" s="32"/>
      <c r="L12" s="32"/>
      <c r="M12" s="32"/>
      <c r="N12" s="33"/>
      <c r="O12" s="32"/>
      <c r="P12" s="33"/>
      <c r="Q12" s="33"/>
      <c r="R12" s="33"/>
      <c r="S12" s="33"/>
      <c r="T12" s="33"/>
      <c r="U12" s="33"/>
      <c r="V12" s="33"/>
      <c r="W12" s="33"/>
      <c r="X12" s="33"/>
      <c r="Y12" s="33"/>
      <c r="Z12" s="33"/>
    </row>
    <row r="13" ht="12.75" customHeight="1">
      <c r="A13" s="39" t="s">
        <v>36</v>
      </c>
      <c r="B13" s="40" t="s">
        <v>37</v>
      </c>
      <c r="C13" s="14"/>
      <c r="D13" s="14"/>
      <c r="E13" s="14"/>
      <c r="F13" s="14"/>
      <c r="G13" s="15"/>
      <c r="H13" s="43" t="s">
        <v>38</v>
      </c>
      <c r="I13" s="15"/>
      <c r="J13" s="32"/>
      <c r="K13" s="32"/>
      <c r="L13" s="32"/>
      <c r="M13" s="32"/>
      <c r="N13" s="33"/>
      <c r="O13" s="32"/>
      <c r="P13" s="33"/>
      <c r="Q13" s="33"/>
      <c r="R13" s="33"/>
      <c r="S13" s="33"/>
      <c r="T13" s="33"/>
      <c r="U13" s="33"/>
      <c r="V13" s="33"/>
      <c r="W13" s="33"/>
      <c r="X13" s="33"/>
      <c r="Y13" s="33"/>
      <c r="Z13" s="33"/>
    </row>
    <row r="14" ht="12.75" customHeight="1">
      <c r="A14" s="39" t="s">
        <v>39</v>
      </c>
      <c r="B14" s="40" t="s">
        <v>40</v>
      </c>
      <c r="C14" s="14"/>
      <c r="D14" s="14"/>
      <c r="E14" s="14"/>
      <c r="F14" s="14"/>
      <c r="G14" s="15"/>
      <c r="H14" s="42">
        <v>12.0</v>
      </c>
      <c r="I14" s="15"/>
      <c r="J14" s="32"/>
      <c r="K14" s="32"/>
      <c r="L14" s="32"/>
      <c r="M14" s="32"/>
      <c r="N14" s="33"/>
      <c r="O14" s="32"/>
      <c r="P14" s="33"/>
      <c r="Q14" s="33"/>
      <c r="R14" s="33"/>
      <c r="S14" s="33"/>
      <c r="T14" s="33"/>
      <c r="U14" s="33"/>
      <c r="V14" s="33"/>
      <c r="W14" s="33"/>
      <c r="X14" s="33"/>
      <c r="Y14" s="33"/>
      <c r="Z14" s="33"/>
    </row>
    <row r="15" ht="12.75" customHeight="1">
      <c r="A15" s="39" t="s">
        <v>41</v>
      </c>
      <c r="B15" s="40" t="s">
        <v>42</v>
      </c>
      <c r="C15" s="14"/>
      <c r="D15" s="14"/>
      <c r="E15" s="14"/>
      <c r="F15" s="14"/>
      <c r="G15" s="15"/>
      <c r="H15" s="44" t="s">
        <v>43</v>
      </c>
      <c r="I15" s="15"/>
      <c r="J15" s="32"/>
      <c r="K15" s="32"/>
      <c r="L15" s="32"/>
      <c r="M15" s="32"/>
      <c r="N15" s="33"/>
      <c r="O15" s="32"/>
      <c r="P15" s="33"/>
      <c r="Q15" s="33"/>
      <c r="R15" s="33"/>
      <c r="S15" s="33"/>
      <c r="T15" s="33"/>
      <c r="U15" s="33"/>
      <c r="V15" s="33"/>
      <c r="W15" s="33"/>
      <c r="X15" s="33"/>
      <c r="Y15" s="33"/>
      <c r="Z15" s="33"/>
    </row>
    <row r="16" ht="12.75" customHeight="1">
      <c r="A16" s="38" t="s">
        <v>44</v>
      </c>
      <c r="B16" s="14"/>
      <c r="C16" s="14"/>
      <c r="D16" s="14"/>
      <c r="E16" s="14"/>
      <c r="F16" s="14"/>
      <c r="G16" s="14"/>
      <c r="H16" s="14"/>
      <c r="I16" s="15"/>
      <c r="J16" s="32"/>
      <c r="K16" s="32"/>
      <c r="L16" s="32"/>
      <c r="M16" s="32"/>
      <c r="N16" s="33"/>
      <c r="O16" s="32"/>
      <c r="P16" s="33"/>
      <c r="Q16" s="33"/>
      <c r="R16" s="33"/>
      <c r="S16" s="33"/>
      <c r="T16" s="33"/>
      <c r="U16" s="33"/>
      <c r="V16" s="33"/>
      <c r="W16" s="33"/>
      <c r="X16" s="33"/>
      <c r="Y16" s="33"/>
      <c r="Z16" s="33"/>
    </row>
    <row r="17" ht="12.75" customHeight="1">
      <c r="A17" s="42" t="s">
        <v>45</v>
      </c>
      <c r="B17" s="15"/>
      <c r="C17" s="42" t="s">
        <v>46</v>
      </c>
      <c r="D17" s="15"/>
      <c r="E17" s="42" t="s">
        <v>47</v>
      </c>
      <c r="F17" s="14"/>
      <c r="G17" s="14"/>
      <c r="H17" s="14"/>
      <c r="I17" s="15"/>
      <c r="J17" s="32"/>
      <c r="K17" s="32"/>
      <c r="L17" s="32"/>
      <c r="M17" s="32"/>
      <c r="N17" s="33"/>
      <c r="O17" s="32"/>
      <c r="P17" s="33"/>
      <c r="Q17" s="33"/>
      <c r="R17" s="33"/>
      <c r="S17" s="33"/>
      <c r="T17" s="33"/>
      <c r="U17" s="33"/>
      <c r="V17" s="33"/>
      <c r="W17" s="33"/>
      <c r="X17" s="33"/>
      <c r="Y17" s="33"/>
      <c r="Z17" s="33"/>
    </row>
    <row r="18" ht="31.5" customHeight="1">
      <c r="A18" s="45" t="s">
        <v>179</v>
      </c>
      <c r="B18" s="15"/>
      <c r="C18" s="46" t="s">
        <v>49</v>
      </c>
      <c r="D18" s="15"/>
      <c r="E18" s="47">
        <f>'QUADRO RESUMO'!C5</f>
        <v>6</v>
      </c>
      <c r="F18" s="14"/>
      <c r="G18" s="14"/>
      <c r="H18" s="14"/>
      <c r="I18" s="15"/>
      <c r="J18" s="32"/>
      <c r="K18" s="32"/>
      <c r="L18" s="32"/>
      <c r="M18" s="32"/>
      <c r="N18" s="33"/>
      <c r="O18" s="32"/>
      <c r="P18" s="33"/>
      <c r="Q18" s="33"/>
      <c r="R18" s="33"/>
      <c r="S18" s="33"/>
      <c r="T18" s="33"/>
      <c r="U18" s="33"/>
      <c r="V18" s="33"/>
      <c r="W18" s="33"/>
      <c r="X18" s="33"/>
      <c r="Y18" s="33"/>
      <c r="Z18" s="33"/>
    </row>
    <row r="19" ht="12.75" customHeight="1">
      <c r="A19" s="34"/>
      <c r="B19" s="37"/>
      <c r="C19" s="37"/>
      <c r="D19" s="37"/>
      <c r="E19" s="37"/>
      <c r="F19" s="37"/>
      <c r="G19" s="37"/>
      <c r="H19" s="34"/>
      <c r="I19" s="34"/>
      <c r="J19" s="32"/>
      <c r="K19" s="32"/>
      <c r="L19" s="32"/>
      <c r="M19" s="32"/>
      <c r="N19" s="33"/>
      <c r="O19" s="32"/>
      <c r="P19" s="33"/>
      <c r="Q19" s="33"/>
      <c r="R19" s="33"/>
      <c r="S19" s="33"/>
      <c r="T19" s="33"/>
      <c r="U19" s="33"/>
      <c r="V19" s="33"/>
      <c r="W19" s="33"/>
      <c r="X19" s="33"/>
      <c r="Y19" s="33"/>
      <c r="Z19" s="33"/>
    </row>
    <row r="20" ht="12.75" customHeight="1">
      <c r="A20" s="38" t="s">
        <v>50</v>
      </c>
      <c r="B20" s="14"/>
      <c r="C20" s="14"/>
      <c r="D20" s="14"/>
      <c r="E20" s="14"/>
      <c r="F20" s="14"/>
      <c r="G20" s="14"/>
      <c r="H20" s="14"/>
      <c r="I20" s="15"/>
      <c r="J20" s="32"/>
      <c r="K20" s="32"/>
      <c r="L20" s="32"/>
      <c r="M20" s="48"/>
      <c r="N20" s="33"/>
      <c r="O20" s="32"/>
      <c r="P20" s="33"/>
      <c r="Q20" s="33"/>
      <c r="R20" s="33"/>
      <c r="S20" s="33"/>
      <c r="T20" s="33"/>
      <c r="U20" s="33"/>
      <c r="V20" s="33"/>
      <c r="W20" s="33"/>
      <c r="X20" s="33"/>
      <c r="Y20" s="33"/>
      <c r="Z20" s="33"/>
    </row>
    <row r="21" ht="24.75" customHeight="1">
      <c r="A21" s="39">
        <v>1.0</v>
      </c>
      <c r="B21" s="40" t="s">
        <v>51</v>
      </c>
      <c r="C21" s="14"/>
      <c r="D21" s="14"/>
      <c r="E21" s="14"/>
      <c r="F21" s="14"/>
      <c r="G21" s="15"/>
      <c r="H21" s="49" t="s">
        <v>179</v>
      </c>
      <c r="I21" s="15"/>
      <c r="J21" s="32"/>
      <c r="K21" s="32"/>
      <c r="L21" s="32"/>
      <c r="M21" s="32"/>
      <c r="N21" s="33"/>
      <c r="O21" s="32"/>
      <c r="P21" s="33"/>
      <c r="Q21" s="33"/>
      <c r="R21" s="33"/>
      <c r="S21" s="33"/>
      <c r="T21" s="33"/>
      <c r="U21" s="33"/>
      <c r="V21" s="33"/>
      <c r="W21" s="33"/>
      <c r="X21" s="33"/>
      <c r="Y21" s="33"/>
      <c r="Z21" s="33"/>
    </row>
    <row r="22" ht="12.75" customHeight="1">
      <c r="A22" s="39">
        <v>2.0</v>
      </c>
      <c r="B22" s="40" t="s">
        <v>52</v>
      </c>
      <c r="C22" s="14"/>
      <c r="D22" s="14"/>
      <c r="E22" s="14"/>
      <c r="F22" s="14"/>
      <c r="G22" s="15"/>
      <c r="H22" s="44">
        <v>513205.0</v>
      </c>
      <c r="I22" s="15"/>
      <c r="J22" s="32"/>
      <c r="K22" s="32"/>
      <c r="L22" s="32"/>
      <c r="M22" s="32"/>
      <c r="N22" s="33"/>
      <c r="O22" s="32"/>
      <c r="P22" s="33"/>
      <c r="Q22" s="33"/>
      <c r="R22" s="33"/>
      <c r="S22" s="33"/>
      <c r="T22" s="33"/>
      <c r="U22" s="33"/>
      <c r="V22" s="33"/>
      <c r="W22" s="33"/>
      <c r="X22" s="33"/>
      <c r="Y22" s="33"/>
      <c r="Z22" s="33"/>
    </row>
    <row r="23" ht="12.75" customHeight="1">
      <c r="A23" s="39">
        <v>3.0</v>
      </c>
      <c r="B23" s="40" t="s">
        <v>53</v>
      </c>
      <c r="C23" s="14"/>
      <c r="D23" s="14"/>
      <c r="E23" s="14"/>
      <c r="F23" s="14"/>
      <c r="G23" s="15"/>
      <c r="H23" s="50">
        <f>'QUADRO RESUMO'!D5</f>
        <v>2536.66</v>
      </c>
      <c r="I23" s="15"/>
      <c r="J23" s="32"/>
      <c r="K23" s="51"/>
      <c r="L23" s="32"/>
      <c r="M23" s="32"/>
      <c r="N23" s="33"/>
      <c r="O23" s="32"/>
      <c r="P23" s="33"/>
      <c r="Q23" s="33"/>
      <c r="R23" s="33"/>
      <c r="S23" s="33"/>
      <c r="T23" s="33"/>
      <c r="U23" s="33"/>
      <c r="V23" s="33"/>
      <c r="W23" s="33"/>
      <c r="X23" s="33"/>
      <c r="Y23" s="33"/>
      <c r="Z23" s="33"/>
    </row>
    <row r="24" ht="27.0" customHeight="1">
      <c r="A24" s="39">
        <v>4.0</v>
      </c>
      <c r="B24" s="40" t="s">
        <v>54</v>
      </c>
      <c r="C24" s="14"/>
      <c r="D24" s="14"/>
      <c r="E24" s="14"/>
      <c r="F24" s="14"/>
      <c r="G24" s="15"/>
      <c r="H24" s="52" t="str">
        <f>H21</f>
        <v>COZINHEIRO (A)</v>
      </c>
      <c r="I24" s="15"/>
      <c r="J24" s="32"/>
      <c r="K24" s="32"/>
      <c r="L24" s="32"/>
      <c r="M24" s="32"/>
      <c r="N24" s="33"/>
      <c r="O24" s="32"/>
      <c r="P24" s="33"/>
      <c r="Q24" s="33"/>
      <c r="R24" s="33"/>
      <c r="S24" s="33"/>
      <c r="T24" s="33"/>
      <c r="U24" s="33"/>
      <c r="V24" s="33"/>
      <c r="W24" s="33"/>
      <c r="X24" s="33"/>
      <c r="Y24" s="33"/>
      <c r="Z24" s="33"/>
    </row>
    <row r="25" ht="12.75" customHeight="1">
      <c r="A25" s="39">
        <v>5.0</v>
      </c>
      <c r="B25" s="40" t="s">
        <v>55</v>
      </c>
      <c r="C25" s="14"/>
      <c r="D25" s="14"/>
      <c r="E25" s="14"/>
      <c r="F25" s="14"/>
      <c r="G25" s="15"/>
      <c r="H25" s="43" t="s">
        <v>38</v>
      </c>
      <c r="I25" s="15"/>
      <c r="J25" s="32"/>
      <c r="K25" s="32"/>
      <c r="L25" s="32"/>
      <c r="M25" s="32"/>
      <c r="N25" s="33"/>
      <c r="O25" s="32"/>
      <c r="P25" s="33"/>
      <c r="Q25" s="33"/>
      <c r="R25" s="33"/>
      <c r="S25" s="33"/>
      <c r="T25" s="33"/>
      <c r="U25" s="33"/>
      <c r="V25" s="33"/>
      <c r="W25" s="33"/>
      <c r="X25" s="33"/>
      <c r="Y25" s="33"/>
      <c r="Z25" s="33"/>
    </row>
    <row r="26" ht="12.75" customHeight="1">
      <c r="A26" s="34"/>
      <c r="J26" s="32"/>
      <c r="K26" s="32"/>
      <c r="L26" s="32"/>
      <c r="M26" s="32"/>
      <c r="N26" s="33"/>
      <c r="O26" s="32"/>
      <c r="P26" s="33"/>
      <c r="Q26" s="33"/>
      <c r="R26" s="33"/>
      <c r="S26" s="33"/>
      <c r="T26" s="33"/>
      <c r="U26" s="33"/>
      <c r="V26" s="33"/>
      <c r="W26" s="33"/>
      <c r="X26" s="33"/>
      <c r="Y26" s="33"/>
      <c r="Z26" s="33"/>
    </row>
    <row r="27" ht="12.75" customHeight="1">
      <c r="A27" s="53" t="s">
        <v>56</v>
      </c>
      <c r="B27" s="14"/>
      <c r="C27" s="14"/>
      <c r="D27" s="14"/>
      <c r="E27" s="14"/>
      <c r="F27" s="14"/>
      <c r="G27" s="14"/>
      <c r="H27" s="14"/>
      <c r="I27" s="15"/>
      <c r="J27" s="32"/>
      <c r="K27" s="32"/>
      <c r="L27" s="32"/>
      <c r="M27" s="32"/>
      <c r="N27" s="33"/>
      <c r="O27" s="32"/>
      <c r="P27" s="33"/>
      <c r="Q27" s="33"/>
      <c r="R27" s="33"/>
      <c r="S27" s="33"/>
      <c r="T27" s="33"/>
      <c r="U27" s="33"/>
      <c r="V27" s="33"/>
      <c r="W27" s="33"/>
      <c r="X27" s="33"/>
      <c r="Y27" s="33"/>
      <c r="Z27" s="33"/>
    </row>
    <row r="28" ht="12.75" customHeight="1">
      <c r="A28" s="54" t="s">
        <v>57</v>
      </c>
      <c r="B28" s="14"/>
      <c r="C28" s="14"/>
      <c r="D28" s="14"/>
      <c r="E28" s="14"/>
      <c r="F28" s="14"/>
      <c r="G28" s="15"/>
      <c r="H28" s="55" t="s">
        <v>58</v>
      </c>
      <c r="I28" s="55" t="s">
        <v>59</v>
      </c>
      <c r="J28" s="32"/>
      <c r="K28" s="32"/>
      <c r="L28" s="32"/>
      <c r="M28" s="32"/>
      <c r="N28" s="33"/>
      <c r="O28" s="32"/>
      <c r="P28" s="33"/>
      <c r="Q28" s="33"/>
      <c r="R28" s="33"/>
      <c r="S28" s="33"/>
      <c r="T28" s="33"/>
      <c r="U28" s="33"/>
      <c r="V28" s="33"/>
      <c r="W28" s="33"/>
      <c r="X28" s="33"/>
      <c r="Y28" s="33"/>
      <c r="Z28" s="33"/>
    </row>
    <row r="29" ht="12.75" customHeight="1">
      <c r="A29" s="56" t="s">
        <v>31</v>
      </c>
      <c r="B29" s="40" t="s">
        <v>60</v>
      </c>
      <c r="C29" s="14"/>
      <c r="D29" s="14"/>
      <c r="E29" s="14"/>
      <c r="F29" s="14"/>
      <c r="G29" s="15"/>
      <c r="H29" s="57"/>
      <c r="I29" s="58">
        <f>H23</f>
        <v>2536.66</v>
      </c>
      <c r="J29" s="32"/>
      <c r="K29" s="32"/>
      <c r="L29" s="32"/>
      <c r="M29" s="32"/>
      <c r="N29" s="33"/>
      <c r="O29" s="32"/>
      <c r="P29" s="33"/>
      <c r="Q29" s="33"/>
      <c r="R29" s="33"/>
      <c r="S29" s="33"/>
      <c r="T29" s="33"/>
      <c r="U29" s="33"/>
      <c r="V29" s="33"/>
      <c r="W29" s="33"/>
      <c r="X29" s="33"/>
      <c r="Y29" s="33"/>
      <c r="Z29" s="33"/>
    </row>
    <row r="30" ht="12.75" customHeight="1">
      <c r="A30" s="56" t="s">
        <v>33</v>
      </c>
      <c r="B30" s="40" t="s">
        <v>61</v>
      </c>
      <c r="C30" s="14"/>
      <c r="D30" s="14"/>
      <c r="E30" s="14"/>
      <c r="F30" s="14"/>
      <c r="G30" s="15"/>
      <c r="H30" s="59"/>
      <c r="I30" s="58">
        <v>0.0</v>
      </c>
      <c r="J30" s="32"/>
      <c r="K30" s="32"/>
      <c r="L30" s="32"/>
      <c r="M30" s="32"/>
      <c r="N30" s="33"/>
      <c r="O30" s="32"/>
      <c r="P30" s="33"/>
      <c r="Q30" s="33"/>
      <c r="R30" s="33"/>
      <c r="S30" s="33"/>
      <c r="T30" s="33"/>
      <c r="U30" s="33"/>
      <c r="V30" s="33"/>
      <c r="W30" s="33"/>
      <c r="X30" s="33"/>
      <c r="Y30" s="33"/>
      <c r="Z30" s="33"/>
    </row>
    <row r="31" ht="12.75" customHeight="1">
      <c r="A31" s="56" t="s">
        <v>36</v>
      </c>
      <c r="B31" s="40" t="s">
        <v>62</v>
      </c>
      <c r="C31" s="14"/>
      <c r="D31" s="14"/>
      <c r="E31" s="14"/>
      <c r="F31" s="14"/>
      <c r="G31" s="15"/>
      <c r="H31" s="59"/>
      <c r="I31" s="58">
        <f>H31*I29</f>
        <v>0</v>
      </c>
      <c r="J31" s="32"/>
      <c r="K31" s="32"/>
      <c r="L31" s="32"/>
      <c r="M31" s="32"/>
      <c r="N31" s="33"/>
      <c r="O31" s="32"/>
      <c r="P31" s="33"/>
      <c r="Q31" s="33"/>
      <c r="R31" s="33"/>
      <c r="S31" s="33"/>
      <c r="T31" s="33"/>
      <c r="U31" s="33"/>
      <c r="V31" s="33"/>
      <c r="W31" s="33"/>
      <c r="X31" s="33"/>
      <c r="Y31" s="33"/>
      <c r="Z31" s="33"/>
    </row>
    <row r="32" ht="12.75" customHeight="1">
      <c r="A32" s="56" t="s">
        <v>39</v>
      </c>
      <c r="B32" s="40" t="s">
        <v>63</v>
      </c>
      <c r="C32" s="14"/>
      <c r="D32" s="14"/>
      <c r="E32" s="14"/>
      <c r="F32" s="14"/>
      <c r="G32" s="15"/>
      <c r="H32" s="59"/>
      <c r="I32" s="58">
        <v>0.0</v>
      </c>
      <c r="J32" s="32"/>
      <c r="K32" s="32"/>
      <c r="L32" s="32"/>
      <c r="M32" s="32"/>
      <c r="N32" s="33"/>
      <c r="O32" s="32"/>
      <c r="P32" s="33"/>
      <c r="Q32" s="33"/>
      <c r="R32" s="33"/>
      <c r="S32" s="33"/>
      <c r="T32" s="33"/>
      <c r="U32" s="33"/>
      <c r="V32" s="33"/>
      <c r="W32" s="33"/>
      <c r="X32" s="33"/>
      <c r="Y32" s="33"/>
      <c r="Z32" s="33"/>
    </row>
    <row r="33" ht="12.75" customHeight="1">
      <c r="A33" s="56" t="s">
        <v>41</v>
      </c>
      <c r="B33" s="40" t="s">
        <v>64</v>
      </c>
      <c r="C33" s="14"/>
      <c r="D33" s="14"/>
      <c r="E33" s="14"/>
      <c r="F33" s="14"/>
      <c r="G33" s="15"/>
      <c r="H33" s="59"/>
      <c r="I33" s="58">
        <v>0.0</v>
      </c>
      <c r="J33" s="32"/>
      <c r="K33" s="32"/>
      <c r="L33" s="32"/>
      <c r="M33" s="32"/>
      <c r="N33" s="33"/>
      <c r="O33" s="32"/>
      <c r="P33" s="33"/>
      <c r="Q33" s="33"/>
      <c r="R33" s="33"/>
      <c r="S33" s="33"/>
      <c r="T33" s="33"/>
      <c r="U33" s="33"/>
      <c r="V33" s="33"/>
      <c r="W33" s="33"/>
      <c r="X33" s="33"/>
      <c r="Y33" s="33"/>
      <c r="Z33" s="33"/>
    </row>
    <row r="34" ht="12.75" customHeight="1">
      <c r="A34" s="56" t="s">
        <v>65</v>
      </c>
      <c r="B34" s="40" t="s">
        <v>66</v>
      </c>
      <c r="C34" s="14"/>
      <c r="D34" s="14"/>
      <c r="E34" s="14"/>
      <c r="F34" s="14"/>
      <c r="G34" s="15"/>
      <c r="H34" s="59"/>
      <c r="I34" s="58">
        <v>0.0</v>
      </c>
      <c r="J34" s="32"/>
      <c r="K34" s="32"/>
      <c r="L34" s="32"/>
      <c r="M34" s="32"/>
      <c r="N34" s="33"/>
      <c r="O34" s="32"/>
      <c r="P34" s="33"/>
      <c r="Q34" s="33"/>
      <c r="R34" s="33"/>
      <c r="S34" s="33"/>
      <c r="T34" s="33"/>
      <c r="U34" s="33"/>
      <c r="V34" s="33"/>
      <c r="W34" s="33"/>
      <c r="X34" s="33"/>
      <c r="Y34" s="33"/>
      <c r="Z34" s="33"/>
    </row>
    <row r="35" ht="12.75" customHeight="1">
      <c r="A35" s="60" t="s">
        <v>67</v>
      </c>
      <c r="B35" s="14"/>
      <c r="C35" s="14"/>
      <c r="D35" s="14"/>
      <c r="E35" s="14"/>
      <c r="F35" s="14"/>
      <c r="G35" s="14"/>
      <c r="H35" s="15"/>
      <c r="I35" s="61">
        <f>SUM(I29:I34)</f>
        <v>2536.66</v>
      </c>
      <c r="J35" s="32"/>
      <c r="K35" s="32"/>
      <c r="L35" s="32"/>
      <c r="M35" s="32"/>
      <c r="N35" s="33"/>
      <c r="O35" s="32"/>
      <c r="P35" s="33"/>
      <c r="Q35" s="33"/>
      <c r="R35" s="33"/>
      <c r="S35" s="33"/>
      <c r="T35" s="33"/>
      <c r="U35" s="33"/>
      <c r="V35" s="33"/>
      <c r="W35" s="33"/>
      <c r="X35" s="33"/>
      <c r="Y35" s="33"/>
      <c r="Z35" s="33"/>
    </row>
    <row r="36" ht="12.75" customHeight="1">
      <c r="A36" s="62"/>
      <c r="B36" s="63"/>
      <c r="C36" s="63"/>
      <c r="D36" s="63"/>
      <c r="E36" s="63"/>
      <c r="F36" s="63"/>
      <c r="G36" s="63"/>
      <c r="H36" s="63"/>
      <c r="I36" s="63"/>
      <c r="J36" s="32"/>
      <c r="K36" s="32"/>
      <c r="L36" s="32"/>
      <c r="M36" s="32"/>
      <c r="N36" s="33"/>
      <c r="O36" s="32"/>
      <c r="P36" s="33"/>
      <c r="Q36" s="33"/>
      <c r="R36" s="33"/>
      <c r="S36" s="33"/>
      <c r="T36" s="33"/>
      <c r="U36" s="33"/>
      <c r="V36" s="33"/>
      <c r="W36" s="33"/>
      <c r="X36" s="33"/>
      <c r="Y36" s="33"/>
      <c r="Z36" s="33"/>
    </row>
    <row r="37" ht="12.75" customHeight="1">
      <c r="A37" s="53" t="s">
        <v>68</v>
      </c>
      <c r="B37" s="14"/>
      <c r="C37" s="14"/>
      <c r="D37" s="14"/>
      <c r="E37" s="14"/>
      <c r="F37" s="14"/>
      <c r="G37" s="14"/>
      <c r="H37" s="14"/>
      <c r="I37" s="15"/>
      <c r="J37" s="33"/>
      <c r="K37" s="32"/>
      <c r="L37" s="32"/>
      <c r="M37" s="32"/>
      <c r="N37" s="33"/>
      <c r="O37" s="32"/>
      <c r="P37" s="33"/>
      <c r="Q37" s="33"/>
      <c r="R37" s="33"/>
      <c r="S37" s="33"/>
      <c r="T37" s="33"/>
      <c r="U37" s="33"/>
      <c r="V37" s="33"/>
      <c r="W37" s="33"/>
      <c r="X37" s="33"/>
      <c r="Y37" s="33"/>
      <c r="Z37" s="33"/>
    </row>
    <row r="38" ht="12.75" customHeight="1">
      <c r="A38" s="54" t="s">
        <v>69</v>
      </c>
      <c r="B38" s="14"/>
      <c r="C38" s="14"/>
      <c r="D38" s="14"/>
      <c r="E38" s="14"/>
      <c r="F38" s="14"/>
      <c r="G38" s="15"/>
      <c r="H38" s="55" t="s">
        <v>58</v>
      </c>
      <c r="I38" s="55" t="s">
        <v>59</v>
      </c>
      <c r="J38" s="33"/>
      <c r="K38" s="32"/>
      <c r="L38" s="32"/>
      <c r="M38" s="32"/>
      <c r="N38" s="33"/>
      <c r="O38" s="32"/>
      <c r="P38" s="33"/>
      <c r="Q38" s="33"/>
      <c r="R38" s="33"/>
      <c r="S38" s="33"/>
      <c r="T38" s="33"/>
      <c r="U38" s="33"/>
      <c r="V38" s="33"/>
      <c r="W38" s="33"/>
      <c r="X38" s="33"/>
      <c r="Y38" s="33"/>
      <c r="Z38" s="33"/>
    </row>
    <row r="39" ht="12.75" customHeight="1">
      <c r="A39" s="56" t="s">
        <v>31</v>
      </c>
      <c r="B39" s="40" t="s">
        <v>180</v>
      </c>
      <c r="C39" s="14"/>
      <c r="D39" s="14"/>
      <c r="E39" s="14"/>
      <c r="F39" s="14"/>
      <c r="G39" s="15"/>
      <c r="H39" s="59">
        <f>1/12</f>
        <v>0.08333333333</v>
      </c>
      <c r="I39" s="58">
        <f>$I$35*H39</f>
        <v>211.3883333</v>
      </c>
      <c r="J39" s="33"/>
      <c r="K39" s="32"/>
      <c r="L39" s="32"/>
      <c r="M39" s="32"/>
      <c r="N39" s="33"/>
      <c r="O39" s="32"/>
      <c r="P39" s="33"/>
      <c r="Q39" s="33"/>
      <c r="R39" s="33"/>
      <c r="S39" s="33"/>
      <c r="T39" s="33"/>
      <c r="U39" s="33"/>
      <c r="V39" s="33"/>
      <c r="W39" s="33"/>
      <c r="X39" s="33"/>
      <c r="Y39" s="33"/>
      <c r="Z39" s="33"/>
    </row>
    <row r="40" ht="12.75" customHeight="1">
      <c r="A40" s="56" t="s">
        <v>33</v>
      </c>
      <c r="B40" s="40" t="s">
        <v>71</v>
      </c>
      <c r="C40" s="14"/>
      <c r="D40" s="14"/>
      <c r="E40" s="14"/>
      <c r="F40" s="14"/>
      <c r="G40" s="15"/>
      <c r="H40" s="59">
        <v>0.121</v>
      </c>
      <c r="I40" s="58">
        <f>H40*I35</f>
        <v>306.93586</v>
      </c>
      <c r="J40" s="33"/>
      <c r="K40" s="32"/>
      <c r="L40" s="32"/>
      <c r="M40" s="32"/>
      <c r="N40" s="33"/>
      <c r="O40" s="32"/>
      <c r="P40" s="33"/>
      <c r="Q40" s="33"/>
      <c r="R40" s="33"/>
      <c r="S40" s="33"/>
      <c r="T40" s="33"/>
      <c r="U40" s="33"/>
      <c r="V40" s="33"/>
      <c r="W40" s="33"/>
      <c r="X40" s="33"/>
      <c r="Y40" s="33"/>
      <c r="Z40" s="33"/>
    </row>
    <row r="41" ht="12.75" customHeight="1">
      <c r="A41" s="56"/>
      <c r="B41" s="42" t="s">
        <v>72</v>
      </c>
      <c r="C41" s="14"/>
      <c r="D41" s="14"/>
      <c r="E41" s="14"/>
      <c r="F41" s="14"/>
      <c r="G41" s="15"/>
      <c r="H41" s="64">
        <f t="shared" ref="H41:I41" si="1">SUM(H39:H40)</f>
        <v>0.2043333333</v>
      </c>
      <c r="I41" s="61">
        <f t="shared" si="1"/>
        <v>518.3241933</v>
      </c>
      <c r="J41" s="33"/>
      <c r="K41" s="32"/>
      <c r="L41" s="32"/>
      <c r="M41" s="32"/>
      <c r="N41" s="33"/>
      <c r="O41" s="32"/>
      <c r="P41" s="33"/>
      <c r="Q41" s="33"/>
      <c r="R41" s="33"/>
      <c r="S41" s="33"/>
      <c r="T41" s="33"/>
      <c r="U41" s="33"/>
      <c r="V41" s="33"/>
      <c r="W41" s="33"/>
      <c r="X41" s="33"/>
      <c r="Y41" s="33"/>
      <c r="Z41" s="33"/>
    </row>
    <row r="42" ht="30.0" hidden="1" customHeight="1">
      <c r="A42" s="65" t="s">
        <v>181</v>
      </c>
      <c r="B42" s="63"/>
      <c r="C42" s="63"/>
      <c r="D42" s="63"/>
      <c r="E42" s="63"/>
      <c r="F42" s="63"/>
      <c r="G42" s="63"/>
      <c r="H42" s="63"/>
      <c r="I42" s="63"/>
      <c r="J42" s="33"/>
      <c r="K42" s="32"/>
      <c r="L42" s="32"/>
      <c r="M42" s="32"/>
      <c r="N42" s="33"/>
      <c r="O42" s="32"/>
      <c r="P42" s="33"/>
      <c r="Q42" s="33"/>
      <c r="R42" s="33"/>
      <c r="S42" s="33"/>
      <c r="T42" s="33"/>
      <c r="U42" s="33"/>
      <c r="V42" s="33"/>
      <c r="W42" s="33"/>
      <c r="X42" s="33"/>
      <c r="Y42" s="33"/>
      <c r="Z42" s="33"/>
    </row>
    <row r="43" ht="30.0" hidden="1" customHeight="1">
      <c r="A43" s="66" t="s">
        <v>182</v>
      </c>
      <c r="J43" s="33"/>
      <c r="K43" s="32"/>
      <c r="L43" s="32"/>
      <c r="M43" s="32"/>
      <c r="N43" s="33"/>
      <c r="O43" s="32"/>
      <c r="P43" s="33"/>
      <c r="Q43" s="33"/>
      <c r="R43" s="33"/>
      <c r="S43" s="33"/>
      <c r="T43" s="33"/>
      <c r="U43" s="33"/>
      <c r="V43" s="33"/>
      <c r="W43" s="33"/>
      <c r="X43" s="33"/>
      <c r="Y43" s="33"/>
      <c r="Z43" s="33"/>
    </row>
    <row r="44" ht="39.75" hidden="1" customHeight="1">
      <c r="A44" s="66" t="s">
        <v>183</v>
      </c>
      <c r="J44" s="33"/>
      <c r="K44" s="32"/>
      <c r="L44" s="32"/>
      <c r="M44" s="32"/>
      <c r="N44" s="33"/>
      <c r="O44" s="32"/>
      <c r="P44" s="33"/>
      <c r="Q44" s="33"/>
      <c r="R44" s="33"/>
      <c r="S44" s="33"/>
      <c r="T44" s="33"/>
      <c r="U44" s="33"/>
      <c r="V44" s="33"/>
      <c r="W44" s="33"/>
      <c r="X44" s="33"/>
      <c r="Y44" s="33"/>
      <c r="Z44" s="33"/>
    </row>
    <row r="45" ht="39.75" hidden="1" customHeight="1">
      <c r="A45" s="66" t="s">
        <v>184</v>
      </c>
      <c r="J45" s="33"/>
      <c r="K45" s="32"/>
      <c r="L45" s="32"/>
      <c r="M45" s="32"/>
      <c r="N45" s="33"/>
      <c r="O45" s="32"/>
      <c r="P45" s="33"/>
      <c r="Q45" s="33"/>
      <c r="R45" s="33"/>
      <c r="S45" s="33"/>
      <c r="T45" s="33"/>
      <c r="U45" s="33"/>
      <c r="V45" s="33"/>
      <c r="W45" s="33"/>
      <c r="X45" s="33"/>
      <c r="Y45" s="33"/>
      <c r="Z45" s="33"/>
    </row>
    <row r="46" ht="12.75" customHeight="1">
      <c r="A46" s="67"/>
      <c r="B46" s="68"/>
      <c r="C46" s="68"/>
      <c r="D46" s="68"/>
      <c r="E46" s="68"/>
      <c r="F46" s="68"/>
      <c r="G46" s="68"/>
      <c r="H46" s="68"/>
      <c r="I46" s="69"/>
      <c r="J46" s="70"/>
      <c r="K46" s="71"/>
      <c r="L46" s="32"/>
      <c r="M46" s="32"/>
      <c r="N46" s="33"/>
      <c r="O46" s="32"/>
      <c r="P46" s="33"/>
      <c r="Q46" s="33"/>
      <c r="R46" s="33"/>
      <c r="S46" s="33"/>
      <c r="T46" s="33"/>
      <c r="U46" s="33"/>
      <c r="V46" s="33"/>
      <c r="W46" s="33"/>
      <c r="X46" s="33"/>
      <c r="Y46" s="33"/>
      <c r="Z46" s="33"/>
    </row>
    <row r="47" ht="12.75" customHeight="1">
      <c r="A47" s="54" t="s">
        <v>77</v>
      </c>
      <c r="B47" s="14"/>
      <c r="C47" s="14"/>
      <c r="D47" s="14"/>
      <c r="E47" s="14"/>
      <c r="F47" s="14"/>
      <c r="G47" s="15"/>
      <c r="H47" s="55" t="s">
        <v>58</v>
      </c>
      <c r="I47" s="55" t="s">
        <v>59</v>
      </c>
      <c r="J47" s="33"/>
      <c r="K47" s="32"/>
      <c r="L47" s="32"/>
      <c r="M47" s="32"/>
      <c r="N47" s="33"/>
      <c r="O47" s="32"/>
      <c r="P47" s="33"/>
      <c r="Q47" s="33"/>
      <c r="R47" s="33"/>
      <c r="S47" s="33"/>
      <c r="T47" s="33"/>
      <c r="U47" s="33"/>
      <c r="V47" s="33"/>
      <c r="W47" s="33"/>
      <c r="X47" s="33"/>
      <c r="Y47" s="33"/>
      <c r="Z47" s="33"/>
    </row>
    <row r="48" ht="12.75" customHeight="1">
      <c r="A48" s="56" t="s">
        <v>31</v>
      </c>
      <c r="B48" s="40" t="s">
        <v>78</v>
      </c>
      <c r="C48" s="14"/>
      <c r="D48" s="14"/>
      <c r="E48" s="14"/>
      <c r="F48" s="14"/>
      <c r="G48" s="15"/>
      <c r="H48" s="59">
        <v>0.2</v>
      </c>
      <c r="I48" s="58">
        <f>($I$35+I41)*H48</f>
        <v>610.9968387</v>
      </c>
      <c r="J48" s="33"/>
      <c r="K48" s="32"/>
      <c r="L48" s="32"/>
      <c r="M48" s="32"/>
      <c r="N48" s="33"/>
      <c r="O48" s="32"/>
      <c r="P48" s="33"/>
      <c r="Q48" s="33"/>
      <c r="R48" s="33"/>
      <c r="S48" s="33"/>
      <c r="T48" s="33"/>
      <c r="U48" s="33"/>
      <c r="V48" s="33"/>
      <c r="W48" s="33"/>
      <c r="X48" s="33"/>
      <c r="Y48" s="33"/>
      <c r="Z48" s="33"/>
    </row>
    <row r="49" ht="12.75" customHeight="1">
      <c r="A49" s="56" t="s">
        <v>33</v>
      </c>
      <c r="B49" s="40" t="s">
        <v>79</v>
      </c>
      <c r="C49" s="14"/>
      <c r="D49" s="14"/>
      <c r="E49" s="14"/>
      <c r="F49" s="14"/>
      <c r="G49" s="15"/>
      <c r="H49" s="59">
        <v>0.025</v>
      </c>
      <c r="I49" s="58">
        <f>($I$35+I41)*H49</f>
        <v>76.37460483</v>
      </c>
      <c r="J49" s="33"/>
      <c r="K49" s="32"/>
      <c r="L49" s="32"/>
      <c r="M49" s="32"/>
      <c r="N49" s="33"/>
      <c r="O49" s="32"/>
      <c r="P49" s="33"/>
      <c r="Q49" s="33"/>
      <c r="R49" s="33"/>
      <c r="S49" s="33"/>
      <c r="T49" s="33"/>
      <c r="U49" s="33"/>
      <c r="V49" s="33"/>
      <c r="W49" s="33"/>
      <c r="X49" s="33"/>
      <c r="Y49" s="33"/>
      <c r="Z49" s="33"/>
    </row>
    <row r="50" ht="12.75" customHeight="1">
      <c r="A50" s="56" t="s">
        <v>36</v>
      </c>
      <c r="B50" s="72" t="s">
        <v>80</v>
      </c>
      <c r="C50" s="63"/>
      <c r="D50" s="63"/>
      <c r="E50" s="63"/>
      <c r="F50" s="63"/>
      <c r="G50" s="73"/>
      <c r="H50" s="59">
        <v>0.02</v>
      </c>
      <c r="I50" s="74">
        <f>($I$35+I41)*(H50+H51)</f>
        <v>91.6495258</v>
      </c>
      <c r="J50" s="75"/>
      <c r="K50" s="76"/>
      <c r="L50" s="32"/>
      <c r="M50" s="32"/>
      <c r="N50" s="33"/>
      <c r="O50" s="32"/>
      <c r="P50" s="33"/>
      <c r="Q50" s="33"/>
      <c r="R50" s="33"/>
      <c r="S50" s="33"/>
      <c r="T50" s="33"/>
      <c r="U50" s="33"/>
      <c r="V50" s="33"/>
      <c r="W50" s="33"/>
      <c r="X50" s="33"/>
      <c r="Y50" s="33"/>
      <c r="Z50" s="33"/>
    </row>
    <row r="51" ht="12.75" customHeight="1">
      <c r="A51" s="56"/>
      <c r="B51" s="77"/>
      <c r="C51" s="2"/>
      <c r="D51" s="2"/>
      <c r="E51" s="2"/>
      <c r="F51" s="2"/>
      <c r="G51" s="78"/>
      <c r="H51" s="59">
        <v>0.01</v>
      </c>
      <c r="I51" s="79"/>
      <c r="J51" s="33"/>
      <c r="K51" s="76"/>
      <c r="L51" s="32"/>
      <c r="M51" s="32"/>
      <c r="N51" s="33"/>
      <c r="O51" s="32"/>
      <c r="P51" s="33"/>
      <c r="Q51" s="33"/>
      <c r="R51" s="33"/>
      <c r="S51" s="33"/>
      <c r="T51" s="33"/>
      <c r="U51" s="33"/>
      <c r="V51" s="33"/>
      <c r="W51" s="33"/>
      <c r="X51" s="33"/>
      <c r="Y51" s="33"/>
      <c r="Z51" s="33"/>
    </row>
    <row r="52" ht="12.75" customHeight="1">
      <c r="A52" s="56" t="s">
        <v>39</v>
      </c>
      <c r="B52" s="40" t="s">
        <v>81</v>
      </c>
      <c r="C52" s="14"/>
      <c r="D52" s="14"/>
      <c r="E52" s="14"/>
      <c r="F52" s="14"/>
      <c r="G52" s="15"/>
      <c r="H52" s="59">
        <v>0.015</v>
      </c>
      <c r="I52" s="58">
        <f>($I$35+I41)*H52</f>
        <v>45.8247629</v>
      </c>
      <c r="J52" s="33"/>
      <c r="K52" s="32"/>
      <c r="L52" s="32"/>
      <c r="M52" s="32"/>
      <c r="N52" s="33"/>
      <c r="O52" s="32"/>
      <c r="P52" s="33"/>
      <c r="Q52" s="33"/>
      <c r="R52" s="33"/>
      <c r="S52" s="33"/>
      <c r="T52" s="33"/>
      <c r="U52" s="33"/>
      <c r="V52" s="33"/>
      <c r="W52" s="33"/>
      <c r="X52" s="33"/>
      <c r="Y52" s="33"/>
      <c r="Z52" s="33"/>
    </row>
    <row r="53" ht="12.75" customHeight="1">
      <c r="A53" s="56" t="s">
        <v>41</v>
      </c>
      <c r="B53" s="40" t="s">
        <v>82</v>
      </c>
      <c r="C53" s="14"/>
      <c r="D53" s="14"/>
      <c r="E53" s="14"/>
      <c r="F53" s="14"/>
      <c r="G53" s="15"/>
      <c r="H53" s="59">
        <v>0.01</v>
      </c>
      <c r="I53" s="58">
        <f>($I$35+I41)*H53</f>
        <v>30.54984193</v>
      </c>
      <c r="J53" s="33"/>
      <c r="K53" s="32"/>
      <c r="L53" s="32"/>
      <c r="M53" s="32"/>
      <c r="N53" s="33"/>
      <c r="O53" s="32"/>
      <c r="P53" s="33"/>
      <c r="Q53" s="33"/>
      <c r="R53" s="33"/>
      <c r="S53" s="33"/>
      <c r="T53" s="33"/>
      <c r="U53" s="33"/>
      <c r="V53" s="33"/>
      <c r="W53" s="33"/>
      <c r="X53" s="33"/>
      <c r="Y53" s="33"/>
      <c r="Z53" s="33"/>
    </row>
    <row r="54" ht="12.75" customHeight="1">
      <c r="A54" s="56" t="s">
        <v>65</v>
      </c>
      <c r="B54" s="40" t="s">
        <v>83</v>
      </c>
      <c r="C54" s="14"/>
      <c r="D54" s="14"/>
      <c r="E54" s="14"/>
      <c r="F54" s="14"/>
      <c r="G54" s="15"/>
      <c r="H54" s="59">
        <v>0.006</v>
      </c>
      <c r="I54" s="58">
        <f>($I$35+I41)*H54</f>
        <v>18.32990516</v>
      </c>
      <c r="J54" s="33"/>
      <c r="K54" s="32"/>
      <c r="L54" s="32"/>
      <c r="M54" s="32"/>
      <c r="N54" s="33"/>
      <c r="O54" s="32"/>
      <c r="P54" s="33"/>
      <c r="Q54" s="33"/>
      <c r="R54" s="33"/>
      <c r="S54" s="33"/>
      <c r="T54" s="33"/>
      <c r="U54" s="33"/>
      <c r="V54" s="33"/>
      <c r="W54" s="33"/>
      <c r="X54" s="33"/>
      <c r="Y54" s="33"/>
      <c r="Z54" s="33"/>
    </row>
    <row r="55" ht="12.75" customHeight="1">
      <c r="A55" s="56" t="s">
        <v>84</v>
      </c>
      <c r="B55" s="40" t="s">
        <v>85</v>
      </c>
      <c r="C55" s="14"/>
      <c r="D55" s="14"/>
      <c r="E55" s="14"/>
      <c r="F55" s="14"/>
      <c r="G55" s="15"/>
      <c r="H55" s="59">
        <v>0.002</v>
      </c>
      <c r="I55" s="58">
        <f>($I$35+I41)*H55</f>
        <v>6.109968387</v>
      </c>
      <c r="J55" s="33"/>
      <c r="K55" s="32"/>
      <c r="L55" s="32"/>
      <c r="M55" s="32"/>
      <c r="N55" s="33"/>
      <c r="O55" s="32"/>
      <c r="P55" s="33"/>
      <c r="Q55" s="33"/>
      <c r="R55" s="33"/>
      <c r="S55" s="33"/>
      <c r="T55" s="33"/>
      <c r="U55" s="33"/>
      <c r="V55" s="33"/>
      <c r="W55" s="33"/>
      <c r="X55" s="33"/>
      <c r="Y55" s="33"/>
      <c r="Z55" s="33"/>
    </row>
    <row r="56" ht="12.75" customHeight="1">
      <c r="A56" s="56" t="s">
        <v>86</v>
      </c>
      <c r="B56" s="40" t="s">
        <v>87</v>
      </c>
      <c r="C56" s="14"/>
      <c r="D56" s="14"/>
      <c r="E56" s="14"/>
      <c r="F56" s="14"/>
      <c r="G56" s="15"/>
      <c r="H56" s="59">
        <v>0.08</v>
      </c>
      <c r="I56" s="58">
        <f>($I$35+I41)*H56</f>
        <v>244.3987355</v>
      </c>
      <c r="J56" s="33"/>
      <c r="K56" s="32"/>
      <c r="L56" s="32"/>
      <c r="M56" s="32"/>
      <c r="N56" s="33"/>
      <c r="O56" s="32"/>
      <c r="P56" s="33"/>
      <c r="Q56" s="33"/>
      <c r="R56" s="33"/>
      <c r="S56" s="33"/>
      <c r="T56" s="33"/>
      <c r="U56" s="33"/>
      <c r="V56" s="33"/>
      <c r="W56" s="33"/>
      <c r="X56" s="33"/>
      <c r="Y56" s="33"/>
      <c r="Z56" s="33"/>
    </row>
    <row r="57" ht="12.75" customHeight="1">
      <c r="A57" s="60" t="s">
        <v>88</v>
      </c>
      <c r="B57" s="14"/>
      <c r="C57" s="14"/>
      <c r="D57" s="14"/>
      <c r="E57" s="14"/>
      <c r="F57" s="14"/>
      <c r="G57" s="15"/>
      <c r="H57" s="64">
        <f>SUM(H48:H49,H52:H56, H51,H50,)</f>
        <v>0.368</v>
      </c>
      <c r="I57" s="61">
        <f>SUM(I48:I56)</f>
        <v>1124.234183</v>
      </c>
      <c r="J57" s="33"/>
      <c r="K57" s="32"/>
      <c r="L57" s="32"/>
      <c r="M57" s="32"/>
      <c r="N57" s="33"/>
      <c r="O57" s="32"/>
      <c r="P57" s="33"/>
      <c r="Q57" s="33"/>
      <c r="R57" s="33"/>
      <c r="S57" s="33"/>
      <c r="T57" s="33"/>
      <c r="U57" s="33"/>
      <c r="V57" s="33"/>
      <c r="W57" s="33"/>
      <c r="X57" s="33"/>
      <c r="Y57" s="33"/>
      <c r="Z57" s="33"/>
    </row>
    <row r="58" ht="12.75" customHeight="1">
      <c r="A58" s="80"/>
      <c r="B58" s="14"/>
      <c r="C58" s="14"/>
      <c r="D58" s="14"/>
      <c r="E58" s="14"/>
      <c r="F58" s="14"/>
      <c r="G58" s="14"/>
      <c r="H58" s="14"/>
      <c r="I58" s="81"/>
      <c r="J58" s="33"/>
      <c r="K58" s="32"/>
      <c r="L58" s="32"/>
      <c r="M58" s="32"/>
      <c r="N58" s="33"/>
      <c r="O58" s="32"/>
      <c r="P58" s="33"/>
      <c r="Q58" s="33"/>
      <c r="R58" s="33"/>
      <c r="S58" s="33"/>
      <c r="T58" s="33"/>
      <c r="U58" s="33"/>
      <c r="V58" s="33"/>
      <c r="W58" s="33"/>
      <c r="X58" s="33"/>
      <c r="Y58" s="33"/>
      <c r="Z58" s="33"/>
    </row>
    <row r="59" ht="12.75" customHeight="1">
      <c r="A59" s="54" t="s">
        <v>89</v>
      </c>
      <c r="B59" s="14"/>
      <c r="C59" s="14"/>
      <c r="D59" s="14"/>
      <c r="E59" s="14"/>
      <c r="F59" s="14"/>
      <c r="G59" s="15"/>
      <c r="H59" s="82" t="s">
        <v>90</v>
      </c>
      <c r="I59" s="55" t="s">
        <v>59</v>
      </c>
      <c r="J59" s="33"/>
      <c r="K59" s="32"/>
      <c r="L59" s="32"/>
      <c r="M59" s="32"/>
      <c r="N59" s="33"/>
      <c r="O59" s="32"/>
      <c r="P59" s="33"/>
      <c r="Q59" s="33"/>
      <c r="R59" s="33"/>
      <c r="S59" s="33"/>
      <c r="T59" s="33"/>
      <c r="U59" s="33"/>
      <c r="V59" s="33"/>
      <c r="W59" s="33"/>
      <c r="X59" s="33"/>
      <c r="Y59" s="33"/>
      <c r="Z59" s="33"/>
    </row>
    <row r="60" ht="12.75" customHeight="1">
      <c r="A60" s="56" t="s">
        <v>31</v>
      </c>
      <c r="B60" s="83" t="s">
        <v>91</v>
      </c>
      <c r="C60" s="14"/>
      <c r="D60" s="14"/>
      <c r="E60" s="14"/>
      <c r="F60" s="14"/>
      <c r="G60" s="15"/>
      <c r="H60" s="84">
        <v>5.5</v>
      </c>
      <c r="I60" s="58">
        <f>' V.A_VT'!E10</f>
        <v>78.8004</v>
      </c>
      <c r="J60" s="33"/>
      <c r="K60" s="32"/>
      <c r="L60" s="32"/>
      <c r="M60" s="32"/>
      <c r="N60" s="33"/>
      <c r="O60" s="32"/>
      <c r="P60" s="33"/>
      <c r="Q60" s="33"/>
      <c r="R60" s="33"/>
      <c r="S60" s="33"/>
      <c r="T60" s="33"/>
      <c r="U60" s="33"/>
      <c r="V60" s="33"/>
      <c r="W60" s="33"/>
      <c r="X60" s="33"/>
      <c r="Y60" s="33"/>
      <c r="Z60" s="33"/>
    </row>
    <row r="61" ht="12.75" customHeight="1">
      <c r="A61" s="56" t="s">
        <v>33</v>
      </c>
      <c r="B61" s="83" t="s">
        <v>92</v>
      </c>
      <c r="C61" s="14"/>
      <c r="D61" s="14"/>
      <c r="E61" s="14"/>
      <c r="F61" s="14"/>
      <c r="G61" s="15"/>
      <c r="H61" s="130">
        <v>40.5</v>
      </c>
      <c r="I61" s="58">
        <f>' V.A_VT'!E18</f>
        <v>850.5</v>
      </c>
      <c r="J61" s="33"/>
      <c r="K61" s="32"/>
      <c r="L61" s="32"/>
      <c r="M61" s="32"/>
      <c r="N61" s="33"/>
      <c r="O61" s="32"/>
      <c r="P61" s="33"/>
      <c r="Q61" s="33"/>
      <c r="R61" s="33"/>
      <c r="S61" s="33"/>
      <c r="T61" s="33"/>
      <c r="U61" s="33"/>
      <c r="V61" s="33"/>
      <c r="W61" s="33"/>
      <c r="X61" s="33"/>
      <c r="Y61" s="33"/>
      <c r="Z61" s="33"/>
    </row>
    <row r="62" ht="12.75" customHeight="1">
      <c r="A62" s="56" t="s">
        <v>36</v>
      </c>
      <c r="B62" s="40" t="s">
        <v>93</v>
      </c>
      <c r="C62" s="14"/>
      <c r="D62" s="14"/>
      <c r="E62" s="14"/>
      <c r="F62" s="14"/>
      <c r="G62" s="15"/>
      <c r="H62" s="84">
        <v>0.0</v>
      </c>
      <c r="I62" s="58">
        <v>0.0</v>
      </c>
      <c r="J62" s="33"/>
      <c r="K62" s="32"/>
      <c r="L62" s="32"/>
      <c r="M62" s="32"/>
      <c r="N62" s="33"/>
      <c r="O62" s="32"/>
      <c r="P62" s="33"/>
      <c r="Q62" s="33"/>
      <c r="R62" s="33"/>
      <c r="S62" s="33"/>
      <c r="T62" s="33"/>
      <c r="U62" s="33"/>
      <c r="V62" s="33"/>
      <c r="W62" s="33"/>
      <c r="X62" s="33"/>
      <c r="Y62" s="33"/>
      <c r="Z62" s="33"/>
    </row>
    <row r="63" ht="12.75" customHeight="1">
      <c r="A63" s="56" t="s">
        <v>39</v>
      </c>
      <c r="B63" s="83" t="s">
        <v>94</v>
      </c>
      <c r="C63" s="14"/>
      <c r="D63" s="14"/>
      <c r="E63" s="14"/>
      <c r="F63" s="14"/>
      <c r="G63" s="15"/>
      <c r="H63" s="84">
        <v>0.0</v>
      </c>
      <c r="I63" s="58">
        <v>0.0</v>
      </c>
      <c r="J63" s="33"/>
      <c r="K63" s="32"/>
      <c r="L63" s="32"/>
      <c r="M63" s="32"/>
      <c r="N63" s="33"/>
      <c r="O63" s="32"/>
      <c r="P63" s="33"/>
      <c r="Q63" s="33"/>
      <c r="R63" s="33"/>
      <c r="S63" s="33"/>
      <c r="T63" s="33"/>
      <c r="U63" s="33"/>
      <c r="V63" s="33"/>
      <c r="W63" s="33"/>
      <c r="X63" s="33"/>
      <c r="Y63" s="33"/>
      <c r="Z63" s="33"/>
    </row>
    <row r="64" ht="12.75" customHeight="1">
      <c r="A64" s="56" t="s">
        <v>41</v>
      </c>
      <c r="B64" s="40" t="s">
        <v>95</v>
      </c>
      <c r="C64" s="14"/>
      <c r="D64" s="14"/>
      <c r="E64" s="14"/>
      <c r="F64" s="14"/>
      <c r="G64" s="15"/>
      <c r="H64" s="130">
        <v>2.75</v>
      </c>
      <c r="I64" s="58">
        <f>H64</f>
        <v>2.75</v>
      </c>
      <c r="J64" s="33"/>
      <c r="K64" s="32"/>
      <c r="L64" s="32"/>
      <c r="M64" s="32"/>
      <c r="N64" s="33"/>
      <c r="O64" s="32"/>
      <c r="P64" s="33"/>
      <c r="Q64" s="33"/>
      <c r="R64" s="33"/>
      <c r="S64" s="33"/>
      <c r="T64" s="33"/>
      <c r="U64" s="33"/>
      <c r="V64" s="33"/>
      <c r="W64" s="33"/>
      <c r="X64" s="33"/>
      <c r="Y64" s="33"/>
      <c r="Z64" s="33"/>
    </row>
    <row r="65" ht="12.75" customHeight="1">
      <c r="A65" s="56" t="s">
        <v>65</v>
      </c>
      <c r="B65" s="83" t="s">
        <v>66</v>
      </c>
      <c r="C65" s="14"/>
      <c r="D65" s="14"/>
      <c r="E65" s="14"/>
      <c r="F65" s="14"/>
      <c r="G65" s="15"/>
      <c r="H65" s="84"/>
      <c r="I65" s="58"/>
      <c r="J65" s="33"/>
      <c r="K65" s="32"/>
      <c r="L65" s="32"/>
      <c r="M65" s="32"/>
      <c r="N65" s="33"/>
      <c r="O65" s="32"/>
      <c r="P65" s="33"/>
      <c r="Q65" s="33"/>
      <c r="R65" s="33"/>
      <c r="S65" s="33"/>
      <c r="T65" s="33"/>
      <c r="U65" s="33"/>
      <c r="V65" s="33"/>
      <c r="W65" s="33"/>
      <c r="X65" s="33"/>
      <c r="Y65" s="33"/>
      <c r="Z65" s="33"/>
    </row>
    <row r="66" ht="12.75" customHeight="1">
      <c r="A66" s="60" t="s">
        <v>96</v>
      </c>
      <c r="B66" s="14"/>
      <c r="C66" s="14"/>
      <c r="D66" s="14"/>
      <c r="E66" s="14"/>
      <c r="F66" s="14"/>
      <c r="G66" s="14"/>
      <c r="H66" s="15"/>
      <c r="I66" s="61">
        <f>SUM(I60:I65)</f>
        <v>932.0504</v>
      </c>
      <c r="J66" s="33"/>
      <c r="K66" s="32"/>
      <c r="L66" s="32"/>
      <c r="M66" s="32"/>
      <c r="N66" s="33"/>
      <c r="O66" s="32"/>
      <c r="P66" s="33"/>
      <c r="Q66" s="33"/>
      <c r="R66" s="33"/>
      <c r="S66" s="33"/>
      <c r="T66" s="33"/>
      <c r="U66" s="33"/>
      <c r="V66" s="33"/>
      <c r="W66" s="33"/>
      <c r="X66" s="33"/>
      <c r="Y66" s="33"/>
      <c r="Z66" s="33"/>
    </row>
    <row r="67" ht="30.0" hidden="1" customHeight="1">
      <c r="A67" s="65" t="s">
        <v>185</v>
      </c>
      <c r="B67" s="63"/>
      <c r="C67" s="63"/>
      <c r="D67" s="63"/>
      <c r="E67" s="63"/>
      <c r="F67" s="63"/>
      <c r="G67" s="63"/>
      <c r="H67" s="63"/>
      <c r="I67" s="63"/>
      <c r="J67" s="33"/>
      <c r="K67" s="32"/>
      <c r="L67" s="32"/>
      <c r="M67" s="32"/>
      <c r="N67" s="33"/>
      <c r="O67" s="32"/>
      <c r="P67" s="33"/>
      <c r="Q67" s="33"/>
      <c r="R67" s="33"/>
      <c r="S67" s="33"/>
      <c r="T67" s="33"/>
      <c r="U67" s="33"/>
      <c r="V67" s="33"/>
      <c r="W67" s="33"/>
      <c r="X67" s="33"/>
      <c r="Y67" s="33"/>
      <c r="Z67" s="33"/>
    </row>
    <row r="68" ht="30.0" hidden="1" customHeight="1">
      <c r="A68" s="66" t="s">
        <v>186</v>
      </c>
      <c r="J68" s="86" t="s">
        <v>99</v>
      </c>
      <c r="S68" s="33"/>
      <c r="T68" s="33"/>
      <c r="U68" s="33"/>
      <c r="V68" s="33"/>
      <c r="W68" s="33"/>
      <c r="X68" s="33"/>
      <c r="Y68" s="33"/>
      <c r="Z68" s="33"/>
    </row>
    <row r="69" ht="30.0" hidden="1" customHeight="1">
      <c r="A69" s="87" t="s">
        <v>187</v>
      </c>
      <c r="J69" s="33"/>
      <c r="K69" s="32"/>
      <c r="L69" s="32"/>
      <c r="M69" s="32"/>
      <c r="N69" s="33"/>
      <c r="O69" s="32"/>
      <c r="P69" s="33"/>
      <c r="Q69" s="33"/>
      <c r="R69" s="33"/>
      <c r="S69" s="33"/>
      <c r="T69" s="33"/>
      <c r="U69" s="33"/>
      <c r="V69" s="33"/>
      <c r="W69" s="33"/>
      <c r="X69" s="33"/>
      <c r="Y69" s="33"/>
      <c r="Z69" s="33"/>
    </row>
    <row r="70" ht="18.75" hidden="1" customHeight="1">
      <c r="A70" s="88" t="s">
        <v>188</v>
      </c>
      <c r="J70" s="33"/>
      <c r="K70" s="32"/>
      <c r="L70" s="32"/>
      <c r="M70" s="32"/>
      <c r="N70" s="33"/>
      <c r="O70" s="32"/>
      <c r="P70" s="33"/>
      <c r="Q70" s="33"/>
      <c r="R70" s="33"/>
      <c r="S70" s="33"/>
      <c r="T70" s="33"/>
      <c r="U70" s="33"/>
      <c r="V70" s="33"/>
      <c r="W70" s="33"/>
      <c r="X70" s="33"/>
      <c r="Y70" s="33"/>
      <c r="Z70" s="33"/>
    </row>
    <row r="71" ht="12.75" customHeight="1">
      <c r="A71" s="89"/>
      <c r="B71" s="90"/>
      <c r="C71" s="90"/>
      <c r="D71" s="90"/>
      <c r="E71" s="90"/>
      <c r="F71" s="90"/>
      <c r="G71" s="90"/>
      <c r="H71" s="90"/>
      <c r="I71" s="91"/>
      <c r="J71" s="33"/>
      <c r="K71" s="32"/>
      <c r="L71" s="32"/>
      <c r="M71" s="32"/>
      <c r="N71" s="33"/>
      <c r="O71" s="32"/>
      <c r="P71" s="33"/>
      <c r="Q71" s="33"/>
      <c r="R71" s="33"/>
      <c r="S71" s="33"/>
      <c r="T71" s="33"/>
      <c r="U71" s="33"/>
      <c r="V71" s="33"/>
      <c r="W71" s="33"/>
      <c r="X71" s="33"/>
      <c r="Y71" s="33"/>
      <c r="Z71" s="33"/>
    </row>
    <row r="72" ht="12.75" customHeight="1">
      <c r="A72" s="53" t="s">
        <v>102</v>
      </c>
      <c r="B72" s="14"/>
      <c r="C72" s="14"/>
      <c r="D72" s="14"/>
      <c r="E72" s="14"/>
      <c r="F72" s="14"/>
      <c r="G72" s="14"/>
      <c r="H72" s="14"/>
      <c r="I72" s="15"/>
      <c r="J72" s="33"/>
      <c r="K72" s="32"/>
      <c r="L72" s="32"/>
      <c r="M72" s="32"/>
      <c r="N72" s="33"/>
      <c r="O72" s="32"/>
      <c r="P72" s="33"/>
      <c r="Q72" s="33"/>
      <c r="R72" s="33"/>
      <c r="S72" s="33"/>
      <c r="T72" s="33"/>
      <c r="U72" s="33"/>
      <c r="V72" s="33"/>
      <c r="W72" s="33"/>
      <c r="X72" s="33"/>
      <c r="Y72" s="33"/>
      <c r="Z72" s="33"/>
    </row>
    <row r="73" ht="12.75" customHeight="1">
      <c r="A73" s="60" t="s">
        <v>103</v>
      </c>
      <c r="B73" s="14"/>
      <c r="C73" s="14"/>
      <c r="D73" s="14"/>
      <c r="E73" s="14"/>
      <c r="F73" s="14"/>
      <c r="G73" s="14"/>
      <c r="H73" s="15"/>
      <c r="I73" s="56" t="s">
        <v>59</v>
      </c>
      <c r="J73" s="33"/>
      <c r="K73" s="32"/>
      <c r="L73" s="92"/>
      <c r="M73" s="32"/>
      <c r="N73" s="33"/>
      <c r="O73" s="32"/>
      <c r="P73" s="33"/>
      <c r="Q73" s="33"/>
      <c r="R73" s="33"/>
      <c r="S73" s="33"/>
      <c r="T73" s="33"/>
      <c r="U73" s="33"/>
      <c r="V73" s="33"/>
      <c r="W73" s="33"/>
      <c r="X73" s="33"/>
      <c r="Y73" s="33"/>
      <c r="Z73" s="33"/>
    </row>
    <row r="74" ht="12.75" customHeight="1">
      <c r="A74" s="56" t="s">
        <v>104</v>
      </c>
      <c r="B74" s="40" t="s">
        <v>105</v>
      </c>
      <c r="C74" s="14"/>
      <c r="D74" s="14"/>
      <c r="E74" s="14"/>
      <c r="F74" s="14"/>
      <c r="G74" s="14"/>
      <c r="H74" s="15"/>
      <c r="I74" s="58">
        <f>I41</f>
        <v>518.3241933</v>
      </c>
      <c r="J74" s="33"/>
      <c r="K74" s="32"/>
      <c r="L74" s="32"/>
      <c r="M74" s="32"/>
      <c r="N74" s="33"/>
      <c r="O74" s="32"/>
      <c r="P74" s="33"/>
      <c r="Q74" s="33"/>
      <c r="R74" s="33"/>
      <c r="S74" s="33"/>
      <c r="T74" s="33"/>
      <c r="U74" s="33"/>
      <c r="V74" s="33"/>
      <c r="W74" s="33"/>
      <c r="X74" s="33"/>
      <c r="Y74" s="33"/>
      <c r="Z74" s="33"/>
    </row>
    <row r="75" ht="12.75" customHeight="1">
      <c r="A75" s="56" t="s">
        <v>106</v>
      </c>
      <c r="B75" s="40" t="s">
        <v>107</v>
      </c>
      <c r="C75" s="14"/>
      <c r="D75" s="14"/>
      <c r="E75" s="14"/>
      <c r="F75" s="14"/>
      <c r="G75" s="14"/>
      <c r="H75" s="15"/>
      <c r="I75" s="58">
        <f>I57</f>
        <v>1124.234183</v>
      </c>
      <c r="J75" s="33"/>
      <c r="K75" s="32"/>
      <c r="L75" s="32"/>
      <c r="M75" s="32"/>
      <c r="N75" s="33"/>
      <c r="O75" s="32"/>
      <c r="P75" s="33"/>
      <c r="Q75" s="33"/>
      <c r="R75" s="33"/>
      <c r="S75" s="33"/>
      <c r="T75" s="33"/>
      <c r="U75" s="33"/>
      <c r="V75" s="33"/>
      <c r="W75" s="33"/>
      <c r="X75" s="33"/>
      <c r="Y75" s="33"/>
      <c r="Z75" s="33"/>
    </row>
    <row r="76" ht="12.75" customHeight="1">
      <c r="A76" s="56" t="s">
        <v>108</v>
      </c>
      <c r="B76" s="40" t="s">
        <v>109</v>
      </c>
      <c r="C76" s="14"/>
      <c r="D76" s="14"/>
      <c r="E76" s="14"/>
      <c r="F76" s="14"/>
      <c r="G76" s="14"/>
      <c r="H76" s="15"/>
      <c r="I76" s="58">
        <f>I66</f>
        <v>932.0504</v>
      </c>
      <c r="J76" s="33"/>
      <c r="K76" s="32"/>
      <c r="L76" s="32"/>
      <c r="M76" s="32"/>
      <c r="N76" s="33"/>
      <c r="O76" s="32"/>
      <c r="P76" s="33"/>
      <c r="Q76" s="33"/>
      <c r="R76" s="33"/>
      <c r="S76" s="33"/>
      <c r="T76" s="33"/>
      <c r="U76" s="33"/>
      <c r="V76" s="33"/>
      <c r="W76" s="33"/>
      <c r="X76" s="33"/>
      <c r="Y76" s="33"/>
      <c r="Z76" s="33"/>
    </row>
    <row r="77" ht="12.75" customHeight="1">
      <c r="A77" s="60" t="s">
        <v>110</v>
      </c>
      <c r="B77" s="14"/>
      <c r="C77" s="14"/>
      <c r="D77" s="14"/>
      <c r="E77" s="14"/>
      <c r="F77" s="14"/>
      <c r="G77" s="14"/>
      <c r="H77" s="15"/>
      <c r="I77" s="61">
        <f>TRUNC(SUM(I74:I76),2)</f>
        <v>2574.6</v>
      </c>
      <c r="J77" s="33"/>
      <c r="K77" s="32"/>
      <c r="L77" s="32"/>
      <c r="M77" s="32"/>
      <c r="N77" s="33"/>
      <c r="O77" s="32"/>
      <c r="P77" s="33"/>
      <c r="Q77" s="33"/>
      <c r="R77" s="33"/>
      <c r="S77" s="33"/>
      <c r="T77" s="33"/>
      <c r="U77" s="33"/>
      <c r="V77" s="33"/>
      <c r="W77" s="33"/>
      <c r="X77" s="33"/>
      <c r="Y77" s="33"/>
      <c r="Z77" s="33"/>
    </row>
    <row r="78" ht="12.75" customHeight="1">
      <c r="A78" s="93"/>
      <c r="B78" s="93"/>
      <c r="C78" s="93"/>
      <c r="D78" s="93"/>
      <c r="E78" s="93"/>
      <c r="F78" s="93"/>
      <c r="G78" s="93"/>
      <c r="H78" s="93"/>
      <c r="I78" s="94"/>
      <c r="J78" s="33"/>
      <c r="K78" s="32"/>
      <c r="L78" s="32"/>
      <c r="M78" s="32"/>
      <c r="N78" s="33"/>
      <c r="O78" s="32"/>
      <c r="P78" s="33"/>
      <c r="Q78" s="33"/>
      <c r="R78" s="33"/>
      <c r="S78" s="33"/>
      <c r="T78" s="33"/>
      <c r="U78" s="33"/>
      <c r="V78" s="33"/>
      <c r="W78" s="33"/>
      <c r="X78" s="33"/>
      <c r="Y78" s="33"/>
      <c r="Z78" s="33"/>
    </row>
    <row r="79" ht="12.75" customHeight="1">
      <c r="A79" s="53" t="s">
        <v>111</v>
      </c>
      <c r="B79" s="14"/>
      <c r="C79" s="14"/>
      <c r="D79" s="14"/>
      <c r="E79" s="14"/>
      <c r="F79" s="14"/>
      <c r="G79" s="14"/>
      <c r="H79" s="14"/>
      <c r="I79" s="15"/>
      <c r="J79" s="33"/>
      <c r="K79" s="32"/>
      <c r="L79" s="32"/>
      <c r="M79" s="32"/>
      <c r="N79" s="33"/>
      <c r="O79" s="32"/>
      <c r="P79" s="33"/>
      <c r="Q79" s="33"/>
      <c r="R79" s="33"/>
      <c r="S79" s="33"/>
      <c r="T79" s="33"/>
      <c r="U79" s="33"/>
      <c r="V79" s="33"/>
      <c r="W79" s="33"/>
      <c r="X79" s="33"/>
      <c r="Y79" s="33"/>
      <c r="Z79" s="33"/>
    </row>
    <row r="80" ht="12.75" customHeight="1">
      <c r="A80" s="56">
        <v>3.0</v>
      </c>
      <c r="B80" s="60" t="s">
        <v>112</v>
      </c>
      <c r="C80" s="14"/>
      <c r="D80" s="14"/>
      <c r="E80" s="14"/>
      <c r="F80" s="14"/>
      <c r="G80" s="15"/>
      <c r="H80" s="56" t="s">
        <v>58</v>
      </c>
      <c r="I80" s="56" t="s">
        <v>59</v>
      </c>
      <c r="J80" s="33"/>
      <c r="K80" s="32"/>
      <c r="L80" s="32"/>
      <c r="M80" s="32"/>
      <c r="N80" s="33"/>
      <c r="O80" s="32"/>
      <c r="P80" s="33"/>
      <c r="Q80" s="33"/>
      <c r="R80" s="33"/>
      <c r="S80" s="33"/>
      <c r="T80" s="33"/>
      <c r="U80" s="33"/>
      <c r="V80" s="33"/>
      <c r="W80" s="33"/>
      <c r="X80" s="33"/>
      <c r="Y80" s="33"/>
      <c r="Z80" s="33"/>
    </row>
    <row r="81" ht="12.75" customHeight="1">
      <c r="A81" s="56" t="s">
        <v>31</v>
      </c>
      <c r="B81" s="40" t="s">
        <v>113</v>
      </c>
      <c r="C81" s="14"/>
      <c r="D81" s="14"/>
      <c r="E81" s="14"/>
      <c r="F81" s="14"/>
      <c r="G81" s="15"/>
      <c r="H81" s="59">
        <v>0.0046</v>
      </c>
      <c r="I81" s="58">
        <f t="shared" ref="I81:I86" si="2">$I$35*H81</f>
        <v>11.668636</v>
      </c>
      <c r="J81" s="33"/>
      <c r="K81" s="32"/>
      <c r="L81" s="32"/>
      <c r="M81" s="32"/>
      <c r="N81" s="33"/>
      <c r="O81" s="32"/>
      <c r="P81" s="33"/>
      <c r="Q81" s="33"/>
      <c r="R81" s="33"/>
      <c r="S81" s="33"/>
      <c r="T81" s="33"/>
      <c r="U81" s="33"/>
      <c r="V81" s="33"/>
      <c r="W81" s="33"/>
      <c r="X81" s="33"/>
      <c r="Y81" s="33"/>
      <c r="Z81" s="33"/>
    </row>
    <row r="82" ht="12.75" customHeight="1">
      <c r="A82" s="56" t="s">
        <v>33</v>
      </c>
      <c r="B82" s="40" t="s">
        <v>114</v>
      </c>
      <c r="C82" s="14"/>
      <c r="D82" s="14"/>
      <c r="E82" s="14"/>
      <c r="F82" s="14"/>
      <c r="G82" s="15"/>
      <c r="H82" s="59">
        <f>H81*0.08</f>
        <v>0.000368</v>
      </c>
      <c r="I82" s="58">
        <f t="shared" si="2"/>
        <v>0.93349088</v>
      </c>
      <c r="J82" s="33"/>
      <c r="K82" s="32"/>
      <c r="L82" s="32"/>
      <c r="M82" s="32"/>
      <c r="N82" s="33"/>
      <c r="O82" s="32"/>
      <c r="P82" s="33"/>
      <c r="Q82" s="33"/>
      <c r="R82" s="33"/>
      <c r="S82" s="33"/>
      <c r="T82" s="33"/>
      <c r="U82" s="33"/>
      <c r="V82" s="33"/>
      <c r="W82" s="33"/>
      <c r="X82" s="33"/>
      <c r="Y82" s="33"/>
      <c r="Z82" s="33"/>
    </row>
    <row r="83" ht="12.75" customHeight="1">
      <c r="A83" s="56" t="s">
        <v>36</v>
      </c>
      <c r="B83" s="40" t="s">
        <v>115</v>
      </c>
      <c r="C83" s="14"/>
      <c r="D83" s="14"/>
      <c r="E83" s="14"/>
      <c r="F83" s="14"/>
      <c r="G83" s="15"/>
      <c r="H83" s="59">
        <v>0.025</v>
      </c>
      <c r="I83" s="58">
        <f t="shared" si="2"/>
        <v>63.4165</v>
      </c>
      <c r="J83" s="33"/>
      <c r="K83" s="32"/>
      <c r="L83" s="32"/>
      <c r="M83" s="32"/>
      <c r="N83" s="33"/>
      <c r="O83" s="32"/>
      <c r="P83" s="33"/>
      <c r="Q83" s="33"/>
      <c r="R83" s="33"/>
      <c r="S83" s="33"/>
      <c r="T83" s="33"/>
      <c r="U83" s="33"/>
      <c r="V83" s="33"/>
      <c r="W83" s="33"/>
      <c r="X83" s="33"/>
      <c r="Y83" s="33"/>
      <c r="Z83" s="33"/>
    </row>
    <row r="84" ht="12.75" customHeight="1">
      <c r="A84" s="56" t="s">
        <v>39</v>
      </c>
      <c r="B84" s="40" t="s">
        <v>116</v>
      </c>
      <c r="C84" s="14"/>
      <c r="D84" s="14"/>
      <c r="E84" s="14"/>
      <c r="F84" s="14"/>
      <c r="G84" s="15"/>
      <c r="H84" s="59">
        <v>0.0194</v>
      </c>
      <c r="I84" s="58">
        <f t="shared" si="2"/>
        <v>49.211204</v>
      </c>
      <c r="J84" s="33"/>
      <c r="K84" s="33"/>
      <c r="L84" s="92"/>
      <c r="M84" s="33"/>
      <c r="N84" s="33"/>
      <c r="O84" s="33"/>
      <c r="P84" s="33"/>
      <c r="Q84" s="33"/>
      <c r="R84" s="33"/>
      <c r="S84" s="33"/>
      <c r="T84" s="33"/>
      <c r="U84" s="33"/>
      <c r="V84" s="33"/>
      <c r="W84" s="33"/>
      <c r="X84" s="33"/>
      <c r="Y84" s="33"/>
      <c r="Z84" s="33"/>
    </row>
    <row r="85" ht="12.75" customHeight="1">
      <c r="A85" s="56" t="s">
        <v>41</v>
      </c>
      <c r="B85" s="40" t="s">
        <v>117</v>
      </c>
      <c r="C85" s="14"/>
      <c r="D85" s="14"/>
      <c r="E85" s="14"/>
      <c r="F85" s="14"/>
      <c r="G85" s="15"/>
      <c r="H85" s="95">
        <f>H84*H57</f>
        <v>0.0071392</v>
      </c>
      <c r="I85" s="58">
        <f t="shared" si="2"/>
        <v>18.10972307</v>
      </c>
      <c r="J85" s="33"/>
      <c r="K85" s="96"/>
      <c r="L85" s="33"/>
      <c r="M85" s="33"/>
      <c r="N85" s="33"/>
      <c r="O85" s="33"/>
      <c r="P85" s="33"/>
      <c r="Q85" s="33"/>
      <c r="R85" s="33"/>
      <c r="S85" s="33"/>
      <c r="T85" s="33"/>
      <c r="U85" s="33"/>
      <c r="V85" s="33"/>
      <c r="W85" s="33"/>
      <c r="X85" s="33"/>
      <c r="Y85" s="33"/>
      <c r="Z85" s="33"/>
    </row>
    <row r="86" ht="12.75" customHeight="1">
      <c r="A86" s="56" t="s">
        <v>65</v>
      </c>
      <c r="B86" s="40" t="s">
        <v>118</v>
      </c>
      <c r="C86" s="14"/>
      <c r="D86" s="14"/>
      <c r="E86" s="14"/>
      <c r="F86" s="14"/>
      <c r="G86" s="15"/>
      <c r="H86" s="59">
        <v>0.025</v>
      </c>
      <c r="I86" s="58">
        <f t="shared" si="2"/>
        <v>63.4165</v>
      </c>
      <c r="J86" s="33"/>
      <c r="K86" s="32"/>
      <c r="L86" s="33"/>
      <c r="M86" s="33"/>
      <c r="N86" s="33"/>
      <c r="O86" s="33"/>
      <c r="P86" s="33"/>
      <c r="Q86" s="33"/>
      <c r="R86" s="33"/>
      <c r="S86" s="33"/>
      <c r="T86" s="33"/>
      <c r="U86" s="33"/>
      <c r="V86" s="33"/>
      <c r="W86" s="33"/>
      <c r="X86" s="33"/>
      <c r="Y86" s="33"/>
      <c r="Z86" s="33"/>
    </row>
    <row r="87" ht="12.75" customHeight="1">
      <c r="A87" s="60" t="s">
        <v>119</v>
      </c>
      <c r="B87" s="14"/>
      <c r="C87" s="14"/>
      <c r="D87" s="14"/>
      <c r="E87" s="14"/>
      <c r="F87" s="14"/>
      <c r="G87" s="15"/>
      <c r="H87" s="64">
        <f>TRUNC(SUM(H81:H86),4)</f>
        <v>0.0815</v>
      </c>
      <c r="I87" s="61">
        <f>TRUNC(SUM(I81:I86),2)</f>
        <v>206.75</v>
      </c>
      <c r="J87" s="33"/>
      <c r="K87" s="32"/>
      <c r="L87" s="33"/>
      <c r="M87" s="33"/>
      <c r="N87" s="33"/>
      <c r="O87" s="33"/>
      <c r="P87" s="33"/>
      <c r="Q87" s="33"/>
      <c r="R87" s="33"/>
      <c r="S87" s="33"/>
      <c r="T87" s="33"/>
      <c r="U87" s="33"/>
      <c r="V87" s="33"/>
      <c r="W87" s="33"/>
      <c r="X87" s="33"/>
      <c r="Y87" s="33"/>
      <c r="Z87" s="33"/>
    </row>
    <row r="88" ht="12.75" customHeight="1">
      <c r="A88" s="60"/>
      <c r="B88" s="14"/>
      <c r="C88" s="14"/>
      <c r="D88" s="14"/>
      <c r="E88" s="14"/>
      <c r="F88" s="14"/>
      <c r="G88" s="14"/>
      <c r="H88" s="14"/>
      <c r="I88" s="14"/>
      <c r="J88" s="33"/>
      <c r="K88" s="32"/>
      <c r="L88" s="33"/>
      <c r="M88" s="33"/>
      <c r="N88" s="33"/>
      <c r="O88" s="33"/>
      <c r="P88" s="33"/>
      <c r="Q88" s="33"/>
      <c r="R88" s="33"/>
      <c r="S88" s="33"/>
      <c r="T88" s="33"/>
      <c r="U88" s="33"/>
      <c r="V88" s="33"/>
      <c r="W88" s="33"/>
      <c r="X88" s="33"/>
      <c r="Y88" s="33"/>
      <c r="Z88" s="33"/>
    </row>
    <row r="89" ht="12.75" customHeight="1">
      <c r="A89" s="53" t="s">
        <v>120</v>
      </c>
      <c r="B89" s="14"/>
      <c r="C89" s="14"/>
      <c r="D89" s="14"/>
      <c r="E89" s="14"/>
      <c r="F89" s="14"/>
      <c r="G89" s="14"/>
      <c r="H89" s="14"/>
      <c r="I89" s="15"/>
      <c r="J89" s="33"/>
      <c r="K89" s="32"/>
      <c r="L89" s="33"/>
      <c r="M89" s="33"/>
      <c r="N89" s="33"/>
      <c r="O89" s="33"/>
      <c r="P89" s="33"/>
      <c r="Q89" s="33"/>
      <c r="R89" s="33"/>
      <c r="S89" s="33"/>
      <c r="T89" s="33"/>
      <c r="U89" s="33"/>
      <c r="V89" s="33"/>
      <c r="W89" s="33"/>
      <c r="X89" s="33"/>
      <c r="Y89" s="33"/>
      <c r="Z89" s="33"/>
    </row>
    <row r="90" ht="12.75" customHeight="1">
      <c r="A90" s="97" t="s">
        <v>121</v>
      </c>
      <c r="B90" s="14"/>
      <c r="C90" s="14"/>
      <c r="D90" s="14"/>
      <c r="E90" s="14"/>
      <c r="F90" s="14"/>
      <c r="G90" s="15"/>
      <c r="H90" s="98" t="s">
        <v>58</v>
      </c>
      <c r="I90" s="98" t="s">
        <v>59</v>
      </c>
      <c r="J90" s="33"/>
      <c r="K90" s="32"/>
      <c r="L90" s="33"/>
      <c r="M90" s="33"/>
      <c r="N90" s="33"/>
      <c r="O90" s="33"/>
      <c r="P90" s="33"/>
      <c r="Q90" s="33"/>
      <c r="R90" s="33"/>
      <c r="S90" s="33"/>
      <c r="T90" s="33"/>
      <c r="U90" s="33"/>
      <c r="V90" s="33"/>
      <c r="W90" s="33"/>
      <c r="X90" s="33"/>
      <c r="Y90" s="33"/>
      <c r="Z90" s="33"/>
    </row>
    <row r="91" ht="12.75" customHeight="1">
      <c r="A91" s="56" t="s">
        <v>31</v>
      </c>
      <c r="B91" s="40" t="s">
        <v>122</v>
      </c>
      <c r="C91" s="14"/>
      <c r="D91" s="14"/>
      <c r="E91" s="14"/>
      <c r="F91" s="14"/>
      <c r="G91" s="15"/>
      <c r="H91" s="99">
        <v>0.0162</v>
      </c>
      <c r="I91" s="58">
        <f t="shared" ref="I91:I96" si="3">$I$35*H91</f>
        <v>41.093892</v>
      </c>
      <c r="J91" s="33"/>
      <c r="K91" s="32"/>
      <c r="L91" s="33"/>
      <c r="M91" s="33"/>
      <c r="N91" s="33"/>
      <c r="O91" s="33"/>
      <c r="P91" s="33"/>
      <c r="Q91" s="33"/>
      <c r="R91" s="33"/>
      <c r="S91" s="33"/>
      <c r="T91" s="33"/>
      <c r="U91" s="33"/>
      <c r="V91" s="33"/>
      <c r="W91" s="33"/>
      <c r="X91" s="33"/>
      <c r="Y91" s="33"/>
      <c r="Z91" s="33"/>
    </row>
    <row r="92" ht="12.75" customHeight="1">
      <c r="A92" s="56" t="s">
        <v>33</v>
      </c>
      <c r="B92" s="40" t="s">
        <v>123</v>
      </c>
      <c r="C92" s="14"/>
      <c r="D92" s="14"/>
      <c r="E92" s="14"/>
      <c r="F92" s="14"/>
      <c r="G92" s="15"/>
      <c r="H92" s="59">
        <v>0.0028</v>
      </c>
      <c r="I92" s="58">
        <f t="shared" si="3"/>
        <v>7.102648</v>
      </c>
      <c r="J92" s="96"/>
      <c r="K92" s="32"/>
      <c r="L92" s="33"/>
      <c r="M92" s="33"/>
      <c r="N92" s="33"/>
      <c r="O92" s="33"/>
      <c r="P92" s="33"/>
      <c r="Q92" s="33"/>
      <c r="R92" s="33"/>
      <c r="S92" s="33"/>
      <c r="T92" s="33"/>
      <c r="U92" s="33"/>
      <c r="V92" s="33"/>
      <c r="W92" s="33"/>
      <c r="X92" s="33"/>
      <c r="Y92" s="33"/>
      <c r="Z92" s="33"/>
    </row>
    <row r="93" ht="12.75" customHeight="1">
      <c r="A93" s="56" t="s">
        <v>36</v>
      </c>
      <c r="B93" s="40" t="s">
        <v>124</v>
      </c>
      <c r="C93" s="14"/>
      <c r="D93" s="14"/>
      <c r="E93" s="14"/>
      <c r="F93" s="14"/>
      <c r="G93" s="15"/>
      <c r="H93" s="59">
        <v>2.0E-4</v>
      </c>
      <c r="I93" s="58">
        <f t="shared" si="3"/>
        <v>0.507332</v>
      </c>
      <c r="J93" s="96"/>
      <c r="K93" s="100"/>
      <c r="L93" s="33"/>
      <c r="M93" s="33"/>
      <c r="N93" s="33"/>
      <c r="O93" s="33"/>
      <c r="P93" s="33"/>
      <c r="Q93" s="33"/>
      <c r="R93" s="33"/>
      <c r="S93" s="33"/>
      <c r="T93" s="33"/>
      <c r="U93" s="33"/>
      <c r="V93" s="33"/>
      <c r="W93" s="33"/>
      <c r="X93" s="33"/>
      <c r="Y93" s="33"/>
      <c r="Z93" s="33"/>
    </row>
    <row r="94" ht="12.75" customHeight="1">
      <c r="A94" s="56" t="s">
        <v>39</v>
      </c>
      <c r="B94" s="40" t="s">
        <v>125</v>
      </c>
      <c r="C94" s="14"/>
      <c r="D94" s="14"/>
      <c r="E94" s="14"/>
      <c r="F94" s="14"/>
      <c r="G94" s="15"/>
      <c r="H94" s="59">
        <v>0.0033</v>
      </c>
      <c r="I94" s="58">
        <f t="shared" si="3"/>
        <v>8.370978</v>
      </c>
      <c r="J94" s="96"/>
      <c r="K94" s="100"/>
      <c r="L94" s="33"/>
      <c r="M94" s="33"/>
      <c r="N94" s="33"/>
      <c r="O94" s="33"/>
      <c r="P94" s="33"/>
      <c r="Q94" s="33"/>
      <c r="R94" s="33"/>
      <c r="S94" s="33"/>
      <c r="T94" s="33"/>
      <c r="U94" s="33"/>
      <c r="V94" s="33"/>
      <c r="W94" s="33"/>
      <c r="X94" s="33"/>
      <c r="Y94" s="33"/>
      <c r="Z94" s="33"/>
    </row>
    <row r="95" ht="12.75" customHeight="1">
      <c r="A95" s="56" t="s">
        <v>41</v>
      </c>
      <c r="B95" s="40" t="s">
        <v>126</v>
      </c>
      <c r="C95" s="14"/>
      <c r="D95" s="14"/>
      <c r="E95" s="14"/>
      <c r="F95" s="14"/>
      <c r="G95" s="15"/>
      <c r="H95" s="59">
        <v>7.0E-4</v>
      </c>
      <c r="I95" s="58">
        <f t="shared" si="3"/>
        <v>1.775662</v>
      </c>
      <c r="J95" s="32"/>
      <c r="K95" s="100"/>
      <c r="L95" s="33"/>
      <c r="M95" s="33"/>
      <c r="N95" s="33"/>
      <c r="O95" s="33"/>
      <c r="P95" s="33"/>
      <c r="Q95" s="33"/>
      <c r="R95" s="33"/>
      <c r="S95" s="33"/>
      <c r="T95" s="33"/>
      <c r="U95" s="33"/>
      <c r="V95" s="33"/>
      <c r="W95" s="33"/>
      <c r="X95" s="33"/>
      <c r="Y95" s="33"/>
      <c r="Z95" s="33"/>
    </row>
    <row r="96" ht="12.75" customHeight="1">
      <c r="A96" s="56" t="s">
        <v>65</v>
      </c>
      <c r="B96" s="40" t="s">
        <v>127</v>
      </c>
      <c r="C96" s="14"/>
      <c r="D96" s="14"/>
      <c r="E96" s="14"/>
      <c r="F96" s="14"/>
      <c r="G96" s="15"/>
      <c r="H96" s="59">
        <v>0.0</v>
      </c>
      <c r="I96" s="58">
        <f t="shared" si="3"/>
        <v>0</v>
      </c>
      <c r="J96" s="101"/>
      <c r="K96" s="32"/>
      <c r="L96" s="33"/>
      <c r="M96" s="33"/>
      <c r="N96" s="33"/>
      <c r="O96" s="33"/>
      <c r="P96" s="33"/>
      <c r="Q96" s="33"/>
      <c r="R96" s="33"/>
      <c r="S96" s="33"/>
      <c r="T96" s="33"/>
      <c r="U96" s="33"/>
      <c r="V96" s="33"/>
      <c r="W96" s="33"/>
      <c r="X96" s="33"/>
      <c r="Y96" s="33"/>
      <c r="Z96" s="33"/>
    </row>
    <row r="97" ht="12.75" customHeight="1">
      <c r="A97" s="60" t="s">
        <v>128</v>
      </c>
      <c r="B97" s="14"/>
      <c r="C97" s="14"/>
      <c r="D97" s="14"/>
      <c r="E97" s="14"/>
      <c r="F97" s="14"/>
      <c r="G97" s="15"/>
      <c r="H97" s="64">
        <f>TRUNC(SUM(H91:H96),4)</f>
        <v>0.0232</v>
      </c>
      <c r="I97" s="61">
        <f>TRUNC(SUM(I91:I96),2)</f>
        <v>58.85</v>
      </c>
      <c r="J97" s="33"/>
      <c r="K97" s="32"/>
      <c r="L97" s="33"/>
      <c r="M97" s="33"/>
      <c r="N97" s="33"/>
      <c r="O97" s="33"/>
      <c r="P97" s="33"/>
      <c r="Q97" s="33"/>
      <c r="R97" s="33"/>
      <c r="S97" s="33"/>
      <c r="T97" s="33"/>
      <c r="U97" s="33"/>
      <c r="V97" s="33"/>
      <c r="W97" s="33"/>
      <c r="X97" s="33"/>
      <c r="Y97" s="33"/>
      <c r="Z97" s="33"/>
    </row>
    <row r="98" ht="12.75" customHeight="1">
      <c r="A98" s="102"/>
      <c r="B98" s="14"/>
      <c r="C98" s="14"/>
      <c r="D98" s="14"/>
      <c r="E98" s="14"/>
      <c r="F98" s="14"/>
      <c r="G98" s="14"/>
      <c r="H98" s="14"/>
      <c r="I98" s="81"/>
      <c r="J98" s="33"/>
      <c r="K98" s="32"/>
      <c r="L98" s="33"/>
      <c r="M98" s="33"/>
      <c r="N98" s="33"/>
      <c r="O98" s="33"/>
      <c r="P98" s="33"/>
      <c r="Q98" s="33"/>
      <c r="R98" s="33"/>
      <c r="S98" s="33"/>
      <c r="T98" s="33"/>
      <c r="U98" s="33"/>
      <c r="V98" s="33"/>
      <c r="W98" s="33"/>
      <c r="X98" s="33"/>
      <c r="Y98" s="33"/>
      <c r="Z98" s="33"/>
    </row>
    <row r="99" ht="12.75" customHeight="1">
      <c r="A99" s="97" t="s">
        <v>129</v>
      </c>
      <c r="B99" s="14"/>
      <c r="C99" s="14"/>
      <c r="D99" s="14"/>
      <c r="E99" s="14"/>
      <c r="F99" s="14"/>
      <c r="G99" s="15"/>
      <c r="H99" s="98" t="s">
        <v>58</v>
      </c>
      <c r="I99" s="98" t="s">
        <v>59</v>
      </c>
      <c r="J99" s="33"/>
      <c r="K99" s="32"/>
      <c r="L99" s="33"/>
      <c r="M99" s="33"/>
      <c r="N99" s="33"/>
      <c r="O99" s="33"/>
      <c r="P99" s="33"/>
      <c r="Q99" s="33"/>
      <c r="R99" s="33"/>
      <c r="S99" s="33"/>
      <c r="T99" s="33"/>
      <c r="U99" s="33"/>
      <c r="V99" s="33"/>
      <c r="W99" s="33"/>
      <c r="X99" s="33"/>
      <c r="Y99" s="33"/>
      <c r="Z99" s="33"/>
    </row>
    <row r="100" ht="12.75" customHeight="1">
      <c r="A100" s="56" t="s">
        <v>31</v>
      </c>
      <c r="B100" s="40" t="s">
        <v>130</v>
      </c>
      <c r="C100" s="14"/>
      <c r="D100" s="14"/>
      <c r="E100" s="14"/>
      <c r="F100" s="14"/>
      <c r="G100" s="15"/>
      <c r="H100" s="59">
        <v>0.0</v>
      </c>
      <c r="I100" s="58">
        <f>$I$35*H100</f>
        <v>0</v>
      </c>
      <c r="J100" s="33"/>
      <c r="K100" s="32"/>
      <c r="L100" s="33"/>
      <c r="M100" s="33"/>
      <c r="N100" s="33"/>
      <c r="O100" s="33"/>
      <c r="P100" s="33"/>
      <c r="Q100" s="33"/>
      <c r="R100" s="33"/>
      <c r="S100" s="33"/>
      <c r="T100" s="33"/>
      <c r="U100" s="33"/>
      <c r="V100" s="33"/>
      <c r="W100" s="33"/>
      <c r="X100" s="33"/>
      <c r="Y100" s="33"/>
      <c r="Z100" s="33"/>
    </row>
    <row r="101" ht="12.75" customHeight="1">
      <c r="A101" s="60" t="s">
        <v>131</v>
      </c>
      <c r="B101" s="14"/>
      <c r="C101" s="14"/>
      <c r="D101" s="14"/>
      <c r="E101" s="14"/>
      <c r="F101" s="14"/>
      <c r="G101" s="15"/>
      <c r="H101" s="64">
        <f>TRUNC(SUM(H100),4)</f>
        <v>0</v>
      </c>
      <c r="I101" s="58">
        <f>TRUNC(SUM(I100),2)</f>
        <v>0</v>
      </c>
      <c r="J101" s="33"/>
      <c r="K101" s="32"/>
      <c r="L101" s="33"/>
      <c r="M101" s="33"/>
      <c r="N101" s="33"/>
      <c r="O101" s="33"/>
      <c r="P101" s="33"/>
      <c r="Q101" s="33"/>
      <c r="R101" s="33"/>
      <c r="S101" s="33"/>
      <c r="T101" s="33"/>
      <c r="U101" s="33"/>
      <c r="V101" s="33"/>
      <c r="W101" s="33"/>
      <c r="X101" s="33"/>
      <c r="Y101" s="33"/>
      <c r="Z101" s="33"/>
    </row>
    <row r="102" ht="12.75" customHeight="1">
      <c r="A102" s="103"/>
      <c r="B102" s="90"/>
      <c r="C102" s="90"/>
      <c r="D102" s="90"/>
      <c r="E102" s="90"/>
      <c r="F102" s="90"/>
      <c r="G102" s="90"/>
      <c r="H102" s="90"/>
      <c r="I102" s="91"/>
      <c r="J102" s="33"/>
      <c r="K102" s="32"/>
      <c r="L102" s="33"/>
      <c r="M102" s="33"/>
      <c r="N102" s="33"/>
      <c r="O102" s="33"/>
      <c r="P102" s="33"/>
      <c r="Q102" s="33"/>
      <c r="R102" s="33"/>
      <c r="S102" s="33"/>
      <c r="T102" s="33"/>
      <c r="U102" s="33"/>
      <c r="V102" s="33"/>
      <c r="W102" s="33"/>
      <c r="X102" s="33"/>
      <c r="Y102" s="33"/>
      <c r="Z102" s="33"/>
    </row>
    <row r="103" ht="12.75" customHeight="1">
      <c r="A103" s="53" t="s">
        <v>132</v>
      </c>
      <c r="B103" s="14"/>
      <c r="C103" s="14"/>
      <c r="D103" s="14"/>
      <c r="E103" s="14"/>
      <c r="F103" s="14"/>
      <c r="G103" s="14"/>
      <c r="H103" s="14"/>
      <c r="I103" s="15"/>
      <c r="J103" s="33"/>
      <c r="K103" s="32"/>
      <c r="L103" s="33"/>
      <c r="M103" s="33"/>
      <c r="N103" s="33"/>
      <c r="O103" s="33"/>
      <c r="P103" s="33"/>
      <c r="Q103" s="33"/>
      <c r="R103" s="33"/>
      <c r="S103" s="33"/>
      <c r="T103" s="33"/>
      <c r="U103" s="33"/>
      <c r="V103" s="33"/>
      <c r="W103" s="33"/>
      <c r="X103" s="33"/>
      <c r="Y103" s="33"/>
      <c r="Z103" s="33"/>
    </row>
    <row r="104" ht="12.75" customHeight="1">
      <c r="A104" s="60" t="s">
        <v>133</v>
      </c>
      <c r="B104" s="14"/>
      <c r="C104" s="14"/>
      <c r="D104" s="14"/>
      <c r="E104" s="14"/>
      <c r="F104" s="14"/>
      <c r="G104" s="14"/>
      <c r="H104" s="15"/>
      <c r="I104" s="56" t="s">
        <v>59</v>
      </c>
      <c r="J104" s="33"/>
      <c r="K104" s="32"/>
      <c r="L104" s="33"/>
      <c r="M104" s="33"/>
      <c r="N104" s="33"/>
      <c r="O104" s="33"/>
      <c r="P104" s="33"/>
      <c r="Q104" s="33"/>
      <c r="R104" s="33"/>
      <c r="S104" s="33"/>
      <c r="T104" s="33"/>
      <c r="U104" s="33"/>
      <c r="V104" s="33"/>
      <c r="W104" s="33"/>
      <c r="X104" s="33"/>
      <c r="Y104" s="33"/>
      <c r="Z104" s="33"/>
    </row>
    <row r="105" ht="12.75" customHeight="1">
      <c r="A105" s="56" t="s">
        <v>134</v>
      </c>
      <c r="B105" s="40" t="s">
        <v>135</v>
      </c>
      <c r="C105" s="14"/>
      <c r="D105" s="14"/>
      <c r="E105" s="14"/>
      <c r="F105" s="14"/>
      <c r="G105" s="14"/>
      <c r="H105" s="15"/>
      <c r="I105" s="58">
        <f>I97</f>
        <v>58.85</v>
      </c>
      <c r="J105" s="33"/>
      <c r="K105" s="32"/>
      <c r="L105" s="33"/>
      <c r="M105" s="33"/>
      <c r="N105" s="33"/>
      <c r="O105" s="33"/>
      <c r="P105" s="33"/>
      <c r="Q105" s="33"/>
      <c r="R105" s="33"/>
      <c r="S105" s="33"/>
      <c r="T105" s="33"/>
      <c r="U105" s="33"/>
      <c r="V105" s="33"/>
      <c r="W105" s="33"/>
      <c r="X105" s="33"/>
      <c r="Y105" s="33"/>
      <c r="Z105" s="33"/>
    </row>
    <row r="106" ht="12.75" customHeight="1">
      <c r="A106" s="56" t="s">
        <v>136</v>
      </c>
      <c r="B106" s="40" t="s">
        <v>137</v>
      </c>
      <c r="C106" s="14"/>
      <c r="D106" s="14"/>
      <c r="E106" s="14"/>
      <c r="F106" s="14"/>
      <c r="G106" s="14"/>
      <c r="H106" s="15"/>
      <c r="I106" s="58">
        <f>I101</f>
        <v>0</v>
      </c>
      <c r="J106" s="33"/>
      <c r="K106" s="32"/>
      <c r="L106" s="33"/>
      <c r="M106" s="51"/>
      <c r="N106" s="104">
        <f>M106/2</f>
        <v>0</v>
      </c>
      <c r="O106" s="33"/>
      <c r="P106" s="33"/>
      <c r="Q106" s="33"/>
      <c r="R106" s="33"/>
      <c r="S106" s="33"/>
      <c r="T106" s="33"/>
      <c r="U106" s="33"/>
      <c r="V106" s="33"/>
      <c r="W106" s="33"/>
      <c r="X106" s="33"/>
      <c r="Y106" s="33"/>
      <c r="Z106" s="33"/>
    </row>
    <row r="107" ht="12.75" customHeight="1">
      <c r="A107" s="60" t="s">
        <v>138</v>
      </c>
      <c r="B107" s="14"/>
      <c r="C107" s="14"/>
      <c r="D107" s="14"/>
      <c r="E107" s="14"/>
      <c r="F107" s="14"/>
      <c r="G107" s="14"/>
      <c r="H107" s="15"/>
      <c r="I107" s="61">
        <f>TRUNC(SUM(I105:I106),2)</f>
        <v>58.85</v>
      </c>
      <c r="J107" s="33"/>
      <c r="K107" s="32"/>
      <c r="L107" s="33"/>
      <c r="M107" s="33"/>
      <c r="N107" s="33"/>
      <c r="O107" s="33"/>
      <c r="P107" s="33"/>
      <c r="Q107" s="33"/>
      <c r="R107" s="33"/>
      <c r="S107" s="33"/>
      <c r="T107" s="33"/>
      <c r="U107" s="33"/>
      <c r="V107" s="33"/>
      <c r="W107" s="33"/>
      <c r="X107" s="33"/>
      <c r="Y107" s="33"/>
      <c r="Z107" s="33"/>
    </row>
    <row r="108" ht="12.75" customHeight="1">
      <c r="A108" s="105"/>
      <c r="B108" s="106"/>
      <c r="C108" s="106"/>
      <c r="D108" s="106"/>
      <c r="E108" s="106"/>
      <c r="F108" s="106"/>
      <c r="G108" s="106"/>
      <c r="H108" s="106"/>
      <c r="I108" s="107"/>
      <c r="J108" s="33"/>
      <c r="K108" s="32"/>
      <c r="L108" s="33"/>
      <c r="M108" s="51"/>
      <c r="N108" s="33"/>
      <c r="O108" s="33"/>
      <c r="P108" s="33"/>
      <c r="Q108" s="33"/>
      <c r="R108" s="33"/>
      <c r="S108" s="33"/>
      <c r="T108" s="33"/>
      <c r="U108" s="33"/>
      <c r="V108" s="33"/>
      <c r="W108" s="33"/>
      <c r="X108" s="33"/>
      <c r="Y108" s="33"/>
      <c r="Z108" s="33"/>
    </row>
    <row r="109" ht="12.75" customHeight="1">
      <c r="A109" s="53" t="s">
        <v>139</v>
      </c>
      <c r="B109" s="14"/>
      <c r="C109" s="14"/>
      <c r="D109" s="14"/>
      <c r="E109" s="14"/>
      <c r="F109" s="14"/>
      <c r="G109" s="14"/>
      <c r="H109" s="14"/>
      <c r="I109" s="15"/>
      <c r="J109" s="33"/>
      <c r="K109" s="32"/>
      <c r="L109" s="33"/>
      <c r="M109" s="33"/>
      <c r="N109" s="33"/>
      <c r="O109" s="33"/>
      <c r="P109" s="33"/>
      <c r="Q109" s="33"/>
      <c r="R109" s="33"/>
      <c r="S109" s="33"/>
      <c r="T109" s="33"/>
      <c r="U109" s="33"/>
      <c r="V109" s="33"/>
      <c r="W109" s="33"/>
      <c r="X109" s="33"/>
      <c r="Y109" s="33"/>
      <c r="Z109" s="33"/>
    </row>
    <row r="110" ht="12.75" customHeight="1">
      <c r="A110" s="56">
        <v>5.0</v>
      </c>
      <c r="B110" s="60" t="s">
        <v>140</v>
      </c>
      <c r="C110" s="14"/>
      <c r="D110" s="14"/>
      <c r="E110" s="14"/>
      <c r="F110" s="14"/>
      <c r="G110" s="15"/>
      <c r="H110" s="56"/>
      <c r="I110" s="56" t="s">
        <v>59</v>
      </c>
      <c r="J110" s="33"/>
      <c r="K110" s="32"/>
      <c r="L110" s="33"/>
      <c r="M110" s="33"/>
      <c r="N110" s="33"/>
      <c r="O110" s="33"/>
      <c r="P110" s="33"/>
      <c r="Q110" s="33"/>
      <c r="R110" s="33"/>
      <c r="S110" s="33"/>
      <c r="T110" s="33"/>
      <c r="U110" s="33"/>
      <c r="V110" s="33"/>
      <c r="W110" s="33"/>
      <c r="X110" s="33"/>
      <c r="Y110" s="33"/>
      <c r="Z110" s="33"/>
    </row>
    <row r="111" ht="12.75" customHeight="1">
      <c r="A111" s="56" t="s">
        <v>31</v>
      </c>
      <c r="B111" s="83" t="s">
        <v>141</v>
      </c>
      <c r="C111" s="14"/>
      <c r="D111" s="14"/>
      <c r="E111" s="14"/>
      <c r="F111" s="14"/>
      <c r="G111" s="15"/>
      <c r="H111" s="39" t="s">
        <v>142</v>
      </c>
      <c r="I111" s="58">
        <f>UNIFORME!N32</f>
        <v>147.8244444</v>
      </c>
      <c r="J111" s="33"/>
      <c r="K111" s="32"/>
      <c r="L111" s="33"/>
      <c r="M111" s="33"/>
      <c r="N111" s="33"/>
      <c r="O111" s="33"/>
      <c r="P111" s="33"/>
      <c r="Q111" s="33"/>
      <c r="R111" s="33"/>
      <c r="S111" s="33"/>
      <c r="T111" s="33"/>
      <c r="U111" s="33"/>
      <c r="V111" s="33"/>
      <c r="W111" s="33"/>
      <c r="X111" s="33"/>
      <c r="Y111" s="33"/>
      <c r="Z111" s="33"/>
    </row>
    <row r="112" ht="12.75" customHeight="1">
      <c r="A112" s="108" t="s">
        <v>33</v>
      </c>
      <c r="B112" s="109" t="s">
        <v>143</v>
      </c>
      <c r="C112" s="14"/>
      <c r="D112" s="14"/>
      <c r="E112" s="14"/>
      <c r="F112" s="14"/>
      <c r="G112" s="15"/>
      <c r="H112" s="39"/>
      <c r="I112" s="110">
        <f>EQUIPAMENTOS!K88</f>
        <v>82.20836761</v>
      </c>
      <c r="J112" s="33"/>
      <c r="K112" s="32"/>
      <c r="L112" s="33"/>
      <c r="M112" s="33"/>
      <c r="N112" s="33"/>
      <c r="O112" s="33"/>
      <c r="P112" s="33"/>
      <c r="Q112" s="33"/>
      <c r="R112" s="33"/>
      <c r="S112" s="33"/>
      <c r="T112" s="33"/>
      <c r="U112" s="33"/>
      <c r="V112" s="33"/>
      <c r="W112" s="33"/>
      <c r="X112" s="33"/>
      <c r="Y112" s="33"/>
      <c r="Z112" s="33"/>
    </row>
    <row r="113" ht="12.75" customHeight="1">
      <c r="A113" s="108" t="s">
        <v>36</v>
      </c>
      <c r="B113" s="109" t="s">
        <v>144</v>
      </c>
      <c r="C113" s="14"/>
      <c r="D113" s="14"/>
      <c r="E113" s="14"/>
      <c r="F113" s="14"/>
      <c r="G113" s="15"/>
      <c r="H113" s="39" t="s">
        <v>142</v>
      </c>
      <c r="I113" s="110">
        <f>'RELÓGIO DE PONTO '!M6</f>
        <v>0.1736997636</v>
      </c>
      <c r="J113" s="33"/>
      <c r="K113" s="32"/>
      <c r="L113" s="33"/>
      <c r="M113" s="33"/>
      <c r="N113" s="33"/>
      <c r="O113" s="33"/>
      <c r="P113" s="33"/>
      <c r="Q113" s="33"/>
      <c r="R113" s="33"/>
      <c r="S113" s="33"/>
      <c r="T113" s="33"/>
      <c r="U113" s="33"/>
      <c r="V113" s="33"/>
      <c r="W113" s="33"/>
      <c r="X113" s="33"/>
      <c r="Y113" s="33"/>
      <c r="Z113" s="33"/>
    </row>
    <row r="114" ht="12.75" customHeight="1">
      <c r="A114" s="60" t="s">
        <v>145</v>
      </c>
      <c r="B114" s="14"/>
      <c r="C114" s="14"/>
      <c r="D114" s="14"/>
      <c r="E114" s="14"/>
      <c r="F114" s="14"/>
      <c r="G114" s="15"/>
      <c r="H114" s="64" t="s">
        <v>142</v>
      </c>
      <c r="I114" s="61">
        <f>TRUNC(SUM(I111:I113),2)</f>
        <v>230.2</v>
      </c>
      <c r="J114" s="33"/>
      <c r="K114" s="32"/>
      <c r="L114" s="33"/>
      <c r="M114" s="33"/>
      <c r="N114" s="33"/>
      <c r="O114" s="33"/>
      <c r="P114" s="33"/>
      <c r="Q114" s="33"/>
      <c r="R114" s="33"/>
      <c r="S114" s="33"/>
      <c r="T114" s="33"/>
      <c r="U114" s="33"/>
      <c r="V114" s="33"/>
      <c r="W114" s="33"/>
      <c r="X114" s="33"/>
      <c r="Y114" s="33"/>
      <c r="Z114" s="33"/>
    </row>
    <row r="115" ht="12.75" customHeight="1">
      <c r="A115" s="105"/>
      <c r="B115" s="106"/>
      <c r="C115" s="106"/>
      <c r="D115" s="106"/>
      <c r="E115" s="106"/>
      <c r="F115" s="106"/>
      <c r="G115" s="106"/>
      <c r="H115" s="106"/>
      <c r="I115" s="107"/>
      <c r="J115" s="33"/>
      <c r="K115" s="32"/>
      <c r="L115" s="33"/>
      <c r="M115" s="33"/>
      <c r="N115" s="33"/>
      <c r="O115" s="33"/>
      <c r="P115" s="33"/>
      <c r="Q115" s="33"/>
      <c r="R115" s="33"/>
      <c r="S115" s="33"/>
      <c r="T115" s="33"/>
      <c r="U115" s="33"/>
      <c r="V115" s="33"/>
      <c r="W115" s="33"/>
      <c r="X115" s="33"/>
      <c r="Y115" s="33"/>
      <c r="Z115" s="33"/>
    </row>
    <row r="116" ht="12.75" customHeight="1">
      <c r="A116" s="53" t="s">
        <v>146</v>
      </c>
      <c r="B116" s="14"/>
      <c r="C116" s="14"/>
      <c r="D116" s="14"/>
      <c r="E116" s="14"/>
      <c r="F116" s="14"/>
      <c r="G116" s="14"/>
      <c r="H116" s="14"/>
      <c r="I116" s="15"/>
      <c r="J116" s="33"/>
      <c r="K116" s="32"/>
      <c r="L116" s="33"/>
      <c r="M116" s="33"/>
      <c r="N116" s="33"/>
      <c r="O116" s="33"/>
      <c r="P116" s="33"/>
      <c r="Q116" s="33"/>
      <c r="R116" s="33"/>
      <c r="S116" s="33"/>
      <c r="T116" s="33"/>
      <c r="U116" s="33"/>
      <c r="V116" s="33"/>
      <c r="W116" s="33"/>
      <c r="X116" s="33"/>
      <c r="Y116" s="33"/>
      <c r="Z116" s="33"/>
    </row>
    <row r="117" ht="12.75" customHeight="1">
      <c r="A117" s="56">
        <v>6.0</v>
      </c>
      <c r="B117" s="60" t="s">
        <v>147</v>
      </c>
      <c r="C117" s="14"/>
      <c r="D117" s="14"/>
      <c r="E117" s="14"/>
      <c r="F117" s="14"/>
      <c r="G117" s="15"/>
      <c r="H117" s="56" t="s">
        <v>58</v>
      </c>
      <c r="I117" s="56" t="s">
        <v>59</v>
      </c>
      <c r="J117" s="33"/>
      <c r="K117" s="32"/>
      <c r="L117" s="33"/>
      <c r="M117" s="33"/>
      <c r="N117" s="33"/>
      <c r="O117" s="33"/>
      <c r="P117" s="33"/>
      <c r="Q117" s="33"/>
      <c r="R117" s="33"/>
      <c r="S117" s="33"/>
      <c r="T117" s="33"/>
      <c r="U117" s="33"/>
      <c r="V117" s="33"/>
      <c r="W117" s="33"/>
      <c r="X117" s="33"/>
      <c r="Y117" s="33"/>
      <c r="Z117" s="33"/>
    </row>
    <row r="118" ht="12.75" customHeight="1">
      <c r="A118" s="56" t="s">
        <v>31</v>
      </c>
      <c r="B118" s="40" t="s">
        <v>148</v>
      </c>
      <c r="C118" s="14"/>
      <c r="D118" s="14"/>
      <c r="E118" s="14"/>
      <c r="F118" s="14"/>
      <c r="G118" s="15"/>
      <c r="H118" s="111">
        <v>0.03</v>
      </c>
      <c r="I118" s="58">
        <f>TRUNC(H118*I142,2)</f>
        <v>168.21</v>
      </c>
      <c r="J118" s="33"/>
      <c r="K118" s="32"/>
      <c r="L118" s="33"/>
      <c r="M118" s="33"/>
      <c r="N118" s="33"/>
      <c r="O118" s="33"/>
      <c r="P118" s="33"/>
      <c r="Q118" s="33"/>
      <c r="R118" s="33"/>
      <c r="S118" s="33"/>
      <c r="T118" s="33"/>
      <c r="U118" s="33"/>
      <c r="V118" s="33"/>
      <c r="W118" s="33"/>
      <c r="X118" s="33"/>
      <c r="Y118" s="33"/>
      <c r="Z118" s="33"/>
    </row>
    <row r="119" ht="12.75" customHeight="1">
      <c r="A119" s="56" t="s">
        <v>33</v>
      </c>
      <c r="B119" s="40" t="s">
        <v>149</v>
      </c>
      <c r="C119" s="14"/>
      <c r="D119" s="14"/>
      <c r="E119" s="14"/>
      <c r="F119" s="14"/>
      <c r="G119" s="15"/>
      <c r="H119" s="111">
        <v>0.03</v>
      </c>
      <c r="I119" s="58">
        <f>TRUNC(H119*(I118+I142),2)</f>
        <v>173.25</v>
      </c>
      <c r="J119" s="33"/>
      <c r="K119" s="32"/>
      <c r="L119" s="33"/>
      <c r="M119" s="33"/>
      <c r="N119" s="33"/>
      <c r="O119" s="33"/>
      <c r="P119" s="33"/>
      <c r="Q119" s="33"/>
      <c r="R119" s="33"/>
      <c r="S119" s="33"/>
      <c r="T119" s="33"/>
      <c r="U119" s="33"/>
      <c r="V119" s="33"/>
      <c r="W119" s="33"/>
      <c r="X119" s="33"/>
      <c r="Y119" s="33"/>
      <c r="Z119" s="33"/>
    </row>
    <row r="120" ht="12.75" customHeight="1">
      <c r="A120" s="56" t="s">
        <v>36</v>
      </c>
      <c r="B120" s="112" t="s">
        <v>150</v>
      </c>
      <c r="C120" s="14"/>
      <c r="D120" s="14"/>
      <c r="E120" s="14"/>
      <c r="F120" s="14"/>
      <c r="G120" s="15"/>
      <c r="H120" s="59"/>
      <c r="I120" s="58"/>
      <c r="J120" s="33"/>
      <c r="K120" s="32"/>
      <c r="L120" s="33"/>
      <c r="M120" s="33"/>
      <c r="N120" s="33"/>
      <c r="O120" s="33"/>
      <c r="P120" s="33"/>
      <c r="Q120" s="33"/>
      <c r="R120" s="33"/>
      <c r="S120" s="33"/>
      <c r="T120" s="33"/>
      <c r="U120" s="33"/>
      <c r="V120" s="33"/>
      <c r="W120" s="33"/>
      <c r="X120" s="33"/>
      <c r="Y120" s="33"/>
      <c r="Z120" s="33"/>
    </row>
    <row r="121" ht="12.75" customHeight="1">
      <c r="A121" s="56" t="s">
        <v>151</v>
      </c>
      <c r="B121" s="40" t="s">
        <v>152</v>
      </c>
      <c r="C121" s="14"/>
      <c r="D121" s="14"/>
      <c r="E121" s="14"/>
      <c r="F121" s="14"/>
      <c r="G121" s="15"/>
      <c r="H121" s="113">
        <v>0.0165</v>
      </c>
      <c r="I121" s="58">
        <f>TRUNC(H121*I131,2)</f>
        <v>114.46</v>
      </c>
      <c r="J121" s="33"/>
      <c r="K121" s="32"/>
      <c r="L121" s="33"/>
      <c r="M121" s="33"/>
      <c r="N121" s="33"/>
      <c r="O121" s="33"/>
      <c r="P121" s="33"/>
      <c r="Q121" s="33"/>
      <c r="R121" s="33"/>
      <c r="S121" s="33"/>
      <c r="T121" s="33"/>
      <c r="U121" s="33"/>
      <c r="V121" s="33"/>
      <c r="W121" s="33"/>
      <c r="X121" s="33"/>
      <c r="Y121" s="33"/>
      <c r="Z121" s="33"/>
    </row>
    <row r="122" ht="12.75" customHeight="1">
      <c r="A122" s="56" t="s">
        <v>153</v>
      </c>
      <c r="B122" s="40" t="s">
        <v>154</v>
      </c>
      <c r="C122" s="14"/>
      <c r="D122" s="14"/>
      <c r="E122" s="14"/>
      <c r="F122" s="14"/>
      <c r="G122" s="15"/>
      <c r="H122" s="113">
        <v>0.076</v>
      </c>
      <c r="I122" s="58">
        <f>TRUNC(H122*I131,2)</f>
        <v>527.21</v>
      </c>
      <c r="J122" s="33"/>
      <c r="K122" s="32"/>
      <c r="L122" s="33"/>
      <c r="M122" s="33"/>
      <c r="N122" s="33"/>
      <c r="O122" s="33"/>
      <c r="P122" s="33"/>
      <c r="Q122" s="33"/>
      <c r="R122" s="33"/>
      <c r="S122" s="33"/>
      <c r="T122" s="33"/>
      <c r="U122" s="33"/>
      <c r="V122" s="33"/>
      <c r="W122" s="33"/>
      <c r="X122" s="33"/>
      <c r="Y122" s="33"/>
      <c r="Z122" s="33"/>
    </row>
    <row r="123" ht="12.75" customHeight="1">
      <c r="A123" s="56" t="s">
        <v>155</v>
      </c>
      <c r="B123" s="40" t="s">
        <v>156</v>
      </c>
      <c r="C123" s="14"/>
      <c r="D123" s="14"/>
      <c r="E123" s="14"/>
      <c r="F123" s="14"/>
      <c r="G123" s="15"/>
      <c r="H123" s="113">
        <v>0.05</v>
      </c>
      <c r="I123" s="58">
        <f>TRUNC(H123*I131,2)</f>
        <v>346.85</v>
      </c>
      <c r="J123" s="33"/>
      <c r="K123" s="51"/>
      <c r="L123" s="33"/>
      <c r="M123" s="33"/>
      <c r="N123" s="33"/>
      <c r="O123" s="33"/>
      <c r="P123" s="33"/>
      <c r="Q123" s="33"/>
      <c r="R123" s="33"/>
      <c r="S123" s="33"/>
      <c r="T123" s="33"/>
      <c r="U123" s="33"/>
      <c r="V123" s="33"/>
      <c r="W123" s="33"/>
      <c r="X123" s="33"/>
      <c r="Y123" s="33"/>
      <c r="Z123" s="33"/>
    </row>
    <row r="124" ht="12.75" customHeight="1">
      <c r="A124" s="60" t="s">
        <v>157</v>
      </c>
      <c r="B124" s="14"/>
      <c r="C124" s="14"/>
      <c r="D124" s="14"/>
      <c r="E124" s="14"/>
      <c r="F124" s="14"/>
      <c r="G124" s="15"/>
      <c r="H124" s="114">
        <f>SUM(H118:H123)</f>
        <v>0.2025</v>
      </c>
      <c r="I124" s="58">
        <f>TRUNC(SUM(I118:I123),2)</f>
        <v>1329.98</v>
      </c>
      <c r="J124" s="33"/>
      <c r="K124" s="32"/>
      <c r="L124" s="33"/>
      <c r="M124" s="33"/>
      <c r="N124" s="33"/>
      <c r="O124" s="33"/>
      <c r="P124" s="33"/>
      <c r="Q124" s="33"/>
      <c r="R124" s="33"/>
      <c r="S124" s="33"/>
      <c r="T124" s="33"/>
      <c r="U124" s="33"/>
      <c r="V124" s="33"/>
      <c r="W124" s="33"/>
      <c r="X124" s="33"/>
      <c r="Y124" s="33"/>
      <c r="Z124" s="33"/>
    </row>
    <row r="125" ht="12.75" customHeight="1">
      <c r="A125" s="34"/>
      <c r="B125" s="37"/>
      <c r="J125" s="33"/>
      <c r="K125" s="32"/>
      <c r="L125" s="33"/>
      <c r="M125" s="33"/>
      <c r="N125" s="33"/>
      <c r="O125" s="33"/>
      <c r="P125" s="33"/>
      <c r="Q125" s="33"/>
      <c r="R125" s="33"/>
      <c r="S125" s="33"/>
      <c r="T125" s="33"/>
      <c r="U125" s="33"/>
      <c r="V125" s="33"/>
      <c r="W125" s="33"/>
      <c r="X125" s="33"/>
      <c r="Y125" s="33"/>
      <c r="Z125" s="33"/>
    </row>
    <row r="126" ht="12.75" hidden="1" customHeight="1">
      <c r="A126" s="115" t="s">
        <v>158</v>
      </c>
      <c r="B126" s="116" t="s">
        <v>159</v>
      </c>
      <c r="C126" s="63"/>
      <c r="D126" s="63"/>
      <c r="E126" s="63"/>
      <c r="F126" s="63"/>
      <c r="G126" s="63"/>
      <c r="H126" s="117">
        <f>TRUNC(H121+H122+H123,4)</f>
        <v>0.1425</v>
      </c>
      <c r="I126" s="118"/>
      <c r="J126" s="33"/>
      <c r="K126" s="32"/>
      <c r="L126" s="33"/>
      <c r="M126" s="33"/>
      <c r="N126" s="33"/>
      <c r="O126" s="33"/>
      <c r="P126" s="33"/>
      <c r="Q126" s="33"/>
      <c r="R126" s="33"/>
      <c r="S126" s="33"/>
      <c r="T126" s="33"/>
      <c r="U126" s="33"/>
      <c r="V126" s="33"/>
      <c r="W126" s="33"/>
      <c r="X126" s="33"/>
      <c r="Y126" s="33"/>
      <c r="Z126" s="33"/>
    </row>
    <row r="127" ht="12.75" hidden="1" customHeight="1">
      <c r="A127" s="119"/>
      <c r="B127" s="120">
        <v>100.0</v>
      </c>
      <c r="H127" s="121"/>
      <c r="I127" s="122"/>
      <c r="J127" s="33"/>
      <c r="K127" s="32"/>
      <c r="L127" s="33"/>
      <c r="M127" s="33"/>
      <c r="N127" s="33"/>
      <c r="O127" s="33"/>
      <c r="P127" s="33"/>
      <c r="Q127" s="33"/>
      <c r="R127" s="33"/>
      <c r="S127" s="33"/>
      <c r="T127" s="33"/>
      <c r="U127" s="33"/>
      <c r="V127" s="33"/>
      <c r="W127" s="33"/>
      <c r="X127" s="33"/>
      <c r="Y127" s="33"/>
      <c r="Z127" s="33"/>
    </row>
    <row r="128" ht="12.75" hidden="1" customHeight="1">
      <c r="A128" s="123"/>
      <c r="B128" s="120"/>
      <c r="C128" s="120"/>
      <c r="D128" s="120"/>
      <c r="E128" s="120"/>
      <c r="F128" s="120"/>
      <c r="G128" s="120"/>
      <c r="H128" s="121"/>
      <c r="I128" s="122"/>
      <c r="J128" s="33"/>
      <c r="K128" s="32"/>
      <c r="L128" s="33"/>
      <c r="M128" s="33"/>
      <c r="N128" s="33"/>
      <c r="O128" s="33"/>
      <c r="P128" s="33"/>
      <c r="Q128" s="33"/>
      <c r="R128" s="33"/>
      <c r="S128" s="33"/>
      <c r="T128" s="33"/>
      <c r="U128" s="33"/>
      <c r="V128" s="33"/>
      <c r="W128" s="33"/>
      <c r="X128" s="33"/>
      <c r="Y128" s="33"/>
      <c r="Z128" s="33"/>
    </row>
    <row r="129" ht="12.75" hidden="1" customHeight="1">
      <c r="A129" s="119" t="s">
        <v>160</v>
      </c>
      <c r="B129" s="120" t="s">
        <v>161</v>
      </c>
      <c r="H129" s="121"/>
      <c r="I129" s="122">
        <f>TRUNC(I142+I118+I119,2)</f>
        <v>5948.52</v>
      </c>
      <c r="J129" s="33"/>
      <c r="K129" s="32"/>
      <c r="L129" s="33"/>
      <c r="M129" s="33"/>
      <c r="N129" s="33"/>
      <c r="O129" s="33"/>
      <c r="P129" s="33"/>
      <c r="Q129" s="33"/>
      <c r="R129" s="33"/>
      <c r="S129" s="33"/>
      <c r="T129" s="33"/>
      <c r="U129" s="33"/>
      <c r="V129" s="33"/>
      <c r="W129" s="33"/>
      <c r="X129" s="33"/>
      <c r="Y129" s="33"/>
      <c r="Z129" s="33"/>
    </row>
    <row r="130" ht="12.75" hidden="1" customHeight="1">
      <c r="A130" s="119"/>
      <c r="B130" s="120"/>
      <c r="C130" s="120"/>
      <c r="D130" s="120"/>
      <c r="E130" s="120"/>
      <c r="F130" s="120"/>
      <c r="G130" s="120"/>
      <c r="H130" s="121"/>
      <c r="I130" s="122"/>
      <c r="J130" s="33"/>
      <c r="K130" s="32"/>
      <c r="L130" s="33"/>
      <c r="M130" s="33"/>
      <c r="N130" s="33"/>
      <c r="O130" s="33"/>
      <c r="P130" s="33"/>
      <c r="Q130" s="33"/>
      <c r="R130" s="33"/>
      <c r="S130" s="33"/>
      <c r="T130" s="33"/>
      <c r="U130" s="33"/>
      <c r="V130" s="33"/>
      <c r="W130" s="33"/>
      <c r="X130" s="33"/>
      <c r="Y130" s="33"/>
      <c r="Z130" s="33"/>
    </row>
    <row r="131" ht="12.75" hidden="1" customHeight="1">
      <c r="A131" s="119" t="s">
        <v>162</v>
      </c>
      <c r="B131" s="120" t="s">
        <v>163</v>
      </c>
      <c r="H131" s="121"/>
      <c r="I131" s="122">
        <f>TRUNC(I129/(1-H126),2)</f>
        <v>6937.04</v>
      </c>
      <c r="J131" s="33"/>
      <c r="K131" s="32"/>
      <c r="L131" s="33"/>
      <c r="M131" s="33"/>
      <c r="N131" s="33"/>
      <c r="O131" s="33"/>
      <c r="P131" s="33"/>
      <c r="Q131" s="33"/>
      <c r="R131" s="33"/>
      <c r="S131" s="33"/>
      <c r="T131" s="33"/>
      <c r="U131" s="33"/>
      <c r="V131" s="33"/>
      <c r="W131" s="33"/>
      <c r="X131" s="33"/>
      <c r="Y131" s="33"/>
      <c r="Z131" s="33"/>
    </row>
    <row r="132" ht="12.75" hidden="1" customHeight="1">
      <c r="A132" s="119"/>
      <c r="B132" s="120"/>
      <c r="C132" s="120"/>
      <c r="D132" s="120"/>
      <c r="E132" s="120"/>
      <c r="F132" s="120"/>
      <c r="G132" s="120"/>
      <c r="H132" s="121"/>
      <c r="I132" s="122"/>
      <c r="J132" s="33"/>
      <c r="K132" s="32"/>
      <c r="L132" s="33"/>
      <c r="M132" s="33"/>
      <c r="N132" s="33"/>
      <c r="O132" s="33"/>
      <c r="P132" s="33"/>
      <c r="Q132" s="33"/>
      <c r="R132" s="33"/>
      <c r="S132" s="33"/>
      <c r="T132" s="33"/>
      <c r="U132" s="33"/>
      <c r="V132" s="33"/>
      <c r="W132" s="33"/>
      <c r="X132" s="33"/>
      <c r="Y132" s="33"/>
      <c r="Z132" s="33"/>
    </row>
    <row r="133" ht="12.75" hidden="1" customHeight="1">
      <c r="A133" s="124"/>
      <c r="B133" s="125" t="s">
        <v>164</v>
      </c>
      <c r="C133" s="2"/>
      <c r="D133" s="2"/>
      <c r="E133" s="2"/>
      <c r="F133" s="2"/>
      <c r="G133" s="2"/>
      <c r="H133" s="126"/>
      <c r="I133" s="127">
        <f>TRUNC(I131-I129,2)</f>
        <v>988.52</v>
      </c>
      <c r="J133" s="33"/>
      <c r="K133" s="101"/>
      <c r="L133" s="33"/>
      <c r="M133" s="33"/>
      <c r="N133" s="33"/>
      <c r="O133" s="33"/>
      <c r="P133" s="33"/>
      <c r="Q133" s="33"/>
      <c r="R133" s="33"/>
      <c r="S133" s="33"/>
      <c r="T133" s="33"/>
      <c r="U133" s="33"/>
      <c r="V133" s="33"/>
      <c r="W133" s="33"/>
      <c r="X133" s="33"/>
      <c r="Y133" s="33"/>
      <c r="Z133" s="33"/>
    </row>
    <row r="134" ht="2.25" customHeight="1">
      <c r="A134" s="34"/>
      <c r="B134" s="34"/>
      <c r="C134" s="34"/>
      <c r="D134" s="34"/>
      <c r="E134" s="34"/>
      <c r="F134" s="34"/>
      <c r="G134" s="34"/>
      <c r="H134" s="34"/>
      <c r="I134" s="71"/>
      <c r="J134" s="33"/>
      <c r="K134" s="32"/>
      <c r="L134" s="33"/>
      <c r="M134" s="33"/>
      <c r="N134" s="33"/>
      <c r="O134" s="33"/>
      <c r="P134" s="33"/>
      <c r="Q134" s="33"/>
      <c r="R134" s="33"/>
      <c r="S134" s="33"/>
      <c r="T134" s="33"/>
      <c r="U134" s="33"/>
      <c r="V134" s="33"/>
      <c r="W134" s="33"/>
      <c r="X134" s="33"/>
      <c r="Y134" s="33"/>
      <c r="Z134" s="33"/>
    </row>
    <row r="135" ht="12.75" customHeight="1">
      <c r="A135" s="53" t="s">
        <v>165</v>
      </c>
      <c r="B135" s="14"/>
      <c r="C135" s="14"/>
      <c r="D135" s="14"/>
      <c r="E135" s="14"/>
      <c r="F135" s="14"/>
      <c r="G135" s="14"/>
      <c r="H135" s="14"/>
      <c r="I135" s="15"/>
      <c r="J135" s="33"/>
      <c r="K135" s="128"/>
      <c r="L135" s="33"/>
      <c r="M135" s="33"/>
      <c r="N135" s="33"/>
      <c r="O135" s="33"/>
      <c r="P135" s="33"/>
      <c r="Q135" s="33"/>
      <c r="R135" s="33"/>
      <c r="S135" s="33"/>
      <c r="T135" s="33"/>
      <c r="U135" s="33"/>
      <c r="V135" s="33"/>
      <c r="W135" s="33"/>
      <c r="X135" s="33"/>
      <c r="Y135" s="33"/>
      <c r="Z135" s="33"/>
    </row>
    <row r="136" ht="12.75" customHeight="1">
      <c r="A136" s="60" t="s">
        <v>166</v>
      </c>
      <c r="B136" s="14"/>
      <c r="C136" s="14"/>
      <c r="D136" s="14"/>
      <c r="E136" s="14"/>
      <c r="F136" s="14"/>
      <c r="G136" s="14"/>
      <c r="H136" s="15"/>
      <c r="I136" s="56" t="s">
        <v>59</v>
      </c>
      <c r="J136" s="33"/>
      <c r="K136" s="32"/>
      <c r="L136" s="70"/>
      <c r="M136" s="33"/>
      <c r="N136" s="33"/>
      <c r="O136" s="33"/>
      <c r="P136" s="33"/>
      <c r="Q136" s="33"/>
      <c r="R136" s="33"/>
      <c r="S136" s="33"/>
      <c r="T136" s="33"/>
      <c r="U136" s="33"/>
      <c r="V136" s="33"/>
      <c r="W136" s="33"/>
      <c r="X136" s="33"/>
      <c r="Y136" s="33"/>
      <c r="Z136" s="33"/>
    </row>
    <row r="137" ht="12.75" customHeight="1">
      <c r="A137" s="39" t="s">
        <v>31</v>
      </c>
      <c r="B137" s="40" t="str">
        <f>A27</f>
        <v>MÓDULO 1 - COMPOSIÇÃO DA REMUNERAÇÃO</v>
      </c>
      <c r="C137" s="14"/>
      <c r="D137" s="14"/>
      <c r="E137" s="14"/>
      <c r="F137" s="14"/>
      <c r="G137" s="14"/>
      <c r="H137" s="15"/>
      <c r="I137" s="58">
        <f>I35</f>
        <v>2536.66</v>
      </c>
      <c r="J137" s="33"/>
      <c r="K137" s="32"/>
      <c r="L137" s="33"/>
      <c r="M137" s="33"/>
      <c r="N137" s="33"/>
      <c r="O137" s="33"/>
      <c r="P137" s="33"/>
      <c r="Q137" s="33"/>
      <c r="R137" s="33"/>
      <c r="S137" s="33"/>
      <c r="T137" s="33"/>
      <c r="U137" s="33"/>
      <c r="V137" s="33"/>
      <c r="W137" s="33"/>
      <c r="X137" s="33"/>
      <c r="Y137" s="33"/>
      <c r="Z137" s="33"/>
    </row>
    <row r="138" ht="12.75" customHeight="1">
      <c r="A138" s="39" t="s">
        <v>33</v>
      </c>
      <c r="B138" s="40" t="str">
        <f>A37</f>
        <v>MÓDULO 2 – ENCARGOS E BENEFÍCIOS ANUAIS, MENSAIS E DIÁRIOS</v>
      </c>
      <c r="C138" s="14"/>
      <c r="D138" s="14"/>
      <c r="E138" s="14"/>
      <c r="F138" s="14"/>
      <c r="G138" s="14"/>
      <c r="H138" s="15"/>
      <c r="I138" s="58">
        <f>I77</f>
        <v>2574.6</v>
      </c>
      <c r="J138" s="33"/>
      <c r="K138" s="32"/>
      <c r="L138" s="33"/>
      <c r="M138" s="33"/>
      <c r="N138" s="33"/>
      <c r="O138" s="33"/>
      <c r="P138" s="33"/>
      <c r="Q138" s="33"/>
      <c r="R138" s="33"/>
      <c r="S138" s="33"/>
      <c r="T138" s="33"/>
      <c r="U138" s="33"/>
      <c r="V138" s="33"/>
      <c r="W138" s="33"/>
      <c r="X138" s="33"/>
      <c r="Y138" s="33"/>
      <c r="Z138" s="33"/>
    </row>
    <row r="139" ht="12.75" customHeight="1">
      <c r="A139" s="39" t="s">
        <v>36</v>
      </c>
      <c r="B139" s="40" t="str">
        <f>A79</f>
        <v>MÓDULO 3 – PROVISÃO PARA RESCISÃO</v>
      </c>
      <c r="C139" s="14"/>
      <c r="D139" s="14"/>
      <c r="E139" s="14"/>
      <c r="F139" s="14"/>
      <c r="G139" s="14"/>
      <c r="H139" s="15"/>
      <c r="I139" s="58">
        <f>I87</f>
        <v>206.75</v>
      </c>
      <c r="J139" s="33"/>
      <c r="K139" s="128"/>
      <c r="L139" s="33"/>
      <c r="M139" s="33"/>
      <c r="N139" s="33"/>
      <c r="O139" s="33"/>
      <c r="P139" s="33"/>
      <c r="Q139" s="33"/>
      <c r="R139" s="33"/>
      <c r="S139" s="33"/>
      <c r="T139" s="33"/>
      <c r="U139" s="33"/>
      <c r="V139" s="33"/>
      <c r="W139" s="33"/>
      <c r="X139" s="33"/>
      <c r="Y139" s="33"/>
      <c r="Z139" s="33"/>
    </row>
    <row r="140" ht="12.75" customHeight="1">
      <c r="A140" s="39" t="s">
        <v>39</v>
      </c>
      <c r="B140" s="40" t="str">
        <f>A89</f>
        <v>MÓDULO 4 – CUSTO DE REPOSIÇÃO DO PROFISSIONAL AUSENTE</v>
      </c>
      <c r="C140" s="14"/>
      <c r="D140" s="14"/>
      <c r="E140" s="14"/>
      <c r="F140" s="14"/>
      <c r="G140" s="14"/>
      <c r="H140" s="15"/>
      <c r="I140" s="58">
        <f>I107</f>
        <v>58.85</v>
      </c>
      <c r="J140" s="33"/>
      <c r="K140" s="128"/>
      <c r="L140" s="33"/>
      <c r="M140" s="33"/>
      <c r="N140" s="33"/>
      <c r="O140" s="33"/>
      <c r="P140" s="33"/>
      <c r="Q140" s="33"/>
      <c r="R140" s="33"/>
      <c r="S140" s="33"/>
      <c r="T140" s="33"/>
      <c r="U140" s="33"/>
      <c r="V140" s="33"/>
      <c r="W140" s="33"/>
      <c r="X140" s="33"/>
      <c r="Y140" s="33"/>
      <c r="Z140" s="33"/>
    </row>
    <row r="141" ht="12.75" customHeight="1">
      <c r="A141" s="39" t="s">
        <v>41</v>
      </c>
      <c r="B141" s="40" t="str">
        <f>A109</f>
        <v>MÓDULO 5 – INSUMOS DIVERSOS</v>
      </c>
      <c r="C141" s="14"/>
      <c r="D141" s="14"/>
      <c r="E141" s="14"/>
      <c r="F141" s="14"/>
      <c r="G141" s="14"/>
      <c r="H141" s="15"/>
      <c r="I141" s="58">
        <f>I114</f>
        <v>230.2</v>
      </c>
      <c r="J141" s="33"/>
      <c r="K141" s="32"/>
      <c r="L141" s="33"/>
      <c r="M141" s="33"/>
      <c r="N141" s="33"/>
      <c r="O141" s="33"/>
      <c r="P141" s="33"/>
      <c r="Q141" s="33"/>
      <c r="R141" s="33"/>
      <c r="S141" s="33"/>
      <c r="T141" s="33"/>
      <c r="U141" s="33"/>
      <c r="V141" s="33"/>
      <c r="W141" s="33"/>
      <c r="X141" s="33"/>
      <c r="Y141" s="33"/>
      <c r="Z141" s="33"/>
    </row>
    <row r="142" ht="12.75" customHeight="1">
      <c r="A142" s="56"/>
      <c r="B142" s="60" t="s">
        <v>167</v>
      </c>
      <c r="C142" s="14"/>
      <c r="D142" s="14"/>
      <c r="E142" s="14"/>
      <c r="F142" s="14"/>
      <c r="G142" s="14"/>
      <c r="H142" s="15"/>
      <c r="I142" s="58">
        <f>TRUNC(SUM(I137:I141),2)</f>
        <v>5607.06</v>
      </c>
      <c r="J142" s="51"/>
      <c r="K142" s="101"/>
      <c r="L142" s="33"/>
      <c r="M142" s="33"/>
      <c r="N142" s="33"/>
      <c r="O142" s="33"/>
      <c r="P142" s="33"/>
      <c r="Q142" s="33"/>
      <c r="R142" s="33"/>
      <c r="S142" s="33"/>
      <c r="T142" s="33"/>
      <c r="U142" s="33"/>
      <c r="V142" s="33"/>
      <c r="W142" s="33"/>
      <c r="X142" s="33"/>
      <c r="Y142" s="33"/>
      <c r="Z142" s="33"/>
    </row>
    <row r="143" ht="12.75" customHeight="1">
      <c r="A143" s="39" t="s">
        <v>65</v>
      </c>
      <c r="B143" s="40" t="str">
        <f>A116</f>
        <v>MÓDULO 6 – CUSTOS INDIRETOS, TRIBUTOS E LUCRO</v>
      </c>
      <c r="C143" s="14"/>
      <c r="D143" s="14"/>
      <c r="E143" s="14"/>
      <c r="F143" s="14"/>
      <c r="G143" s="14"/>
      <c r="H143" s="15"/>
      <c r="I143" s="58">
        <f>I124</f>
        <v>1329.98</v>
      </c>
      <c r="J143" s="33"/>
      <c r="K143" s="33"/>
      <c r="L143" s="33"/>
      <c r="M143" s="33"/>
      <c r="N143" s="33"/>
      <c r="O143" s="33"/>
      <c r="P143" s="33"/>
      <c r="Q143" s="33"/>
      <c r="R143" s="33"/>
      <c r="S143" s="33"/>
      <c r="T143" s="33"/>
      <c r="U143" s="33"/>
      <c r="V143" s="33"/>
      <c r="W143" s="33"/>
      <c r="X143" s="33"/>
      <c r="Y143" s="33"/>
      <c r="Z143" s="33"/>
    </row>
    <row r="144" ht="12.75" customHeight="1">
      <c r="A144" s="60" t="s">
        <v>168</v>
      </c>
      <c r="B144" s="14"/>
      <c r="C144" s="14"/>
      <c r="D144" s="14"/>
      <c r="E144" s="14"/>
      <c r="F144" s="14"/>
      <c r="G144" s="14"/>
      <c r="H144" s="15"/>
      <c r="I144" s="129">
        <f>TRUNC(SUM(I142:I143),2)</f>
        <v>6937.04</v>
      </c>
      <c r="J144" s="104"/>
      <c r="K144" s="104"/>
      <c r="L144" s="33"/>
      <c r="M144" s="33"/>
      <c r="N144" s="33"/>
      <c r="O144" s="33"/>
      <c r="P144" s="33"/>
      <c r="Q144" s="33"/>
      <c r="R144" s="33"/>
      <c r="S144" s="33"/>
      <c r="T144" s="33"/>
      <c r="U144" s="33"/>
      <c r="V144" s="33"/>
      <c r="W144" s="33"/>
      <c r="X144" s="33"/>
      <c r="Y144" s="33"/>
      <c r="Z144" s="33"/>
    </row>
    <row r="145" ht="12.75" customHeight="1">
      <c r="A145" s="32"/>
      <c r="B145" s="32"/>
      <c r="C145" s="32"/>
      <c r="D145" s="32"/>
      <c r="E145" s="32"/>
      <c r="F145" s="32"/>
      <c r="G145" s="32"/>
      <c r="H145" s="32"/>
      <c r="I145" s="101"/>
      <c r="J145" s="33"/>
      <c r="K145" s="33"/>
      <c r="L145" s="33"/>
      <c r="M145" s="33"/>
      <c r="N145" s="33"/>
      <c r="O145" s="33"/>
      <c r="P145" s="33"/>
      <c r="Q145" s="33"/>
      <c r="R145" s="33"/>
      <c r="S145" s="33"/>
      <c r="T145" s="33"/>
      <c r="U145" s="33"/>
      <c r="V145" s="33"/>
      <c r="W145" s="33"/>
      <c r="X145" s="33"/>
      <c r="Y145" s="33"/>
      <c r="Z145" s="33"/>
    </row>
    <row r="146"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ht="12.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ht="12.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ht="12.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ht="12.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ht="12.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ht="12.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ht="12.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ht="12.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ht="12.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ht="12.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ht="12.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ht="12.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ht="12.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ht="12.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ht="12.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ht="12.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ht="12.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ht="12.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ht="12.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ht="12.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ht="12.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ht="12.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ht="12.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ht="12.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ht="12.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ht="12.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ht="12.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ht="12.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ht="12.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ht="12.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ht="12.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ht="12.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ht="12.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ht="12.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ht="12.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ht="12.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ht="12.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ht="12.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ht="12.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ht="12.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ht="12.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ht="12.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ht="12.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ht="12.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ht="12.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ht="12.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ht="12.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ht="12.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ht="12.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ht="12.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ht="12.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ht="12.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ht="12.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ht="12.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ht="12.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ht="12.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ht="12.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ht="12.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ht="12.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ht="12.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ht="12.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ht="12.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ht="12.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ht="12.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ht="12.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ht="12.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ht="12.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ht="12.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ht="12.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ht="12.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ht="12.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ht="12.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ht="12.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ht="12.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ht="12.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ht="12.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ht="12.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ht="12.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ht="12.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ht="12.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ht="12.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ht="12.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ht="12.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ht="12.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ht="12.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ht="12.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ht="12.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ht="12.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ht="12.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ht="12.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ht="12.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ht="12.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ht="12.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ht="12.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ht="12.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ht="12.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ht="12.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ht="12.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ht="12.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ht="12.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ht="12.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ht="12.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ht="12.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50">
    <mergeCell ref="B33:G33"/>
    <mergeCell ref="B34:G34"/>
    <mergeCell ref="A35:H35"/>
    <mergeCell ref="A36:I36"/>
    <mergeCell ref="A37:I37"/>
    <mergeCell ref="A38:G38"/>
    <mergeCell ref="B39:G39"/>
    <mergeCell ref="B40:G40"/>
    <mergeCell ref="B41:G41"/>
    <mergeCell ref="A42:I42"/>
    <mergeCell ref="A43:I43"/>
    <mergeCell ref="A44:I44"/>
    <mergeCell ref="A45:I45"/>
    <mergeCell ref="A46:I46"/>
    <mergeCell ref="A47:G47"/>
    <mergeCell ref="B48:G48"/>
    <mergeCell ref="B49:G49"/>
    <mergeCell ref="B50:G51"/>
    <mergeCell ref="I50:I51"/>
    <mergeCell ref="B52:G52"/>
    <mergeCell ref="B53:G53"/>
    <mergeCell ref="B54:G54"/>
    <mergeCell ref="B55:G55"/>
    <mergeCell ref="B56:G56"/>
    <mergeCell ref="A57:G57"/>
    <mergeCell ref="A58:I58"/>
    <mergeCell ref="A59:G59"/>
    <mergeCell ref="B60:G60"/>
    <mergeCell ref="J68:R68"/>
    <mergeCell ref="B61:G61"/>
    <mergeCell ref="B62:G62"/>
    <mergeCell ref="B63:G63"/>
    <mergeCell ref="B64:G64"/>
    <mergeCell ref="B65:G65"/>
    <mergeCell ref="A66:H66"/>
    <mergeCell ref="A67:I67"/>
    <mergeCell ref="A68:I68"/>
    <mergeCell ref="A69:I69"/>
    <mergeCell ref="A70:I70"/>
    <mergeCell ref="A71:I71"/>
    <mergeCell ref="A72:I72"/>
    <mergeCell ref="A73:H73"/>
    <mergeCell ref="B74:H74"/>
    <mergeCell ref="B75:H75"/>
    <mergeCell ref="B76:H76"/>
    <mergeCell ref="A77:H77"/>
    <mergeCell ref="A79:I79"/>
    <mergeCell ref="B80:G80"/>
    <mergeCell ref="B81:G81"/>
    <mergeCell ref="B82:G82"/>
    <mergeCell ref="B83:G83"/>
    <mergeCell ref="B84:G84"/>
    <mergeCell ref="B85:G85"/>
    <mergeCell ref="B86:G86"/>
    <mergeCell ref="A87:G87"/>
    <mergeCell ref="A88:I88"/>
    <mergeCell ref="A89:I89"/>
    <mergeCell ref="A97:G97"/>
    <mergeCell ref="A98:I98"/>
    <mergeCell ref="A99:G99"/>
    <mergeCell ref="B100:G100"/>
    <mergeCell ref="A101:G101"/>
    <mergeCell ref="A102:I102"/>
    <mergeCell ref="A103:I103"/>
    <mergeCell ref="A104:H104"/>
    <mergeCell ref="B105:H105"/>
    <mergeCell ref="B106:H106"/>
    <mergeCell ref="A107:H107"/>
    <mergeCell ref="A108:I108"/>
    <mergeCell ref="A109:I109"/>
    <mergeCell ref="B110:G110"/>
    <mergeCell ref="B111:G111"/>
    <mergeCell ref="B112:G112"/>
    <mergeCell ref="B113:G113"/>
    <mergeCell ref="A114:G114"/>
    <mergeCell ref="A115:I115"/>
    <mergeCell ref="A116:I116"/>
    <mergeCell ref="B117:G117"/>
    <mergeCell ref="B118:G118"/>
    <mergeCell ref="B119:G119"/>
    <mergeCell ref="B120:G120"/>
    <mergeCell ref="B121:G121"/>
    <mergeCell ref="B122:G122"/>
    <mergeCell ref="B123:G123"/>
    <mergeCell ref="A124:G124"/>
    <mergeCell ref="B125:I125"/>
    <mergeCell ref="B126:G126"/>
    <mergeCell ref="B127:G127"/>
    <mergeCell ref="B129:G129"/>
    <mergeCell ref="B131:G131"/>
    <mergeCell ref="B133:G133"/>
    <mergeCell ref="A135:I135"/>
    <mergeCell ref="B143:H143"/>
    <mergeCell ref="A144:H144"/>
    <mergeCell ref="A136:H136"/>
    <mergeCell ref="B137:H137"/>
    <mergeCell ref="B138:H138"/>
    <mergeCell ref="B139:H139"/>
    <mergeCell ref="B140:H140"/>
    <mergeCell ref="B141:H141"/>
    <mergeCell ref="B142:H142"/>
    <mergeCell ref="A1:I1"/>
    <mergeCell ref="A2:I2"/>
    <mergeCell ref="A3:I3"/>
    <mergeCell ref="A4:I4"/>
    <mergeCell ref="A6:I6"/>
    <mergeCell ref="A8:I8"/>
    <mergeCell ref="A10:I10"/>
    <mergeCell ref="B11:G11"/>
    <mergeCell ref="H11:I11"/>
    <mergeCell ref="B12:G12"/>
    <mergeCell ref="H12:I12"/>
    <mergeCell ref="B13:G13"/>
    <mergeCell ref="H13:I13"/>
    <mergeCell ref="H14:I14"/>
    <mergeCell ref="B14:G14"/>
    <mergeCell ref="B15:G15"/>
    <mergeCell ref="H15:I15"/>
    <mergeCell ref="A16:I16"/>
    <mergeCell ref="A17:B17"/>
    <mergeCell ref="C17:D17"/>
    <mergeCell ref="E17:I17"/>
    <mergeCell ref="A18:B18"/>
    <mergeCell ref="C18:D18"/>
    <mergeCell ref="E18:I18"/>
    <mergeCell ref="A20:I20"/>
    <mergeCell ref="B21:G21"/>
    <mergeCell ref="H21:I21"/>
    <mergeCell ref="H22:I22"/>
    <mergeCell ref="B22:G22"/>
    <mergeCell ref="B23:G23"/>
    <mergeCell ref="H23:I23"/>
    <mergeCell ref="B24:G24"/>
    <mergeCell ref="H24:I24"/>
    <mergeCell ref="B25:G25"/>
    <mergeCell ref="H25:I25"/>
    <mergeCell ref="A26:I26"/>
    <mergeCell ref="A27:I27"/>
    <mergeCell ref="A28:G28"/>
    <mergeCell ref="B29:G29"/>
    <mergeCell ref="B30:G30"/>
    <mergeCell ref="B31:G31"/>
    <mergeCell ref="B32:G32"/>
    <mergeCell ref="A90:G90"/>
    <mergeCell ref="B91:G91"/>
    <mergeCell ref="B92:G92"/>
    <mergeCell ref="B93:G93"/>
    <mergeCell ref="B94:G94"/>
    <mergeCell ref="B95:G95"/>
    <mergeCell ref="B96:G96"/>
  </mergeCells>
  <printOptions/>
  <pageMargins bottom="1.299212598425197" footer="0.0" header="0.0" left="0.5118110236220472" right="0.5118110236220472" top="1.6535433070866143"/>
  <pageSetup paperSize="9" orientation="portrait"/>
  <rowBreaks count="1" manualBreakCount="1">
    <brk id="63"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9.13"/>
    <col customWidth="1" min="2" max="2" width="11.75"/>
    <col customWidth="1" min="3" max="6" width="9.13"/>
    <col customWidth="1" min="7" max="7" width="13.38"/>
    <col customWidth="1" min="8" max="8" width="14.13"/>
    <col customWidth="1" min="9" max="9" width="16.38"/>
    <col customWidth="1" min="10" max="10" width="12.0"/>
    <col customWidth="1" min="11" max="11" width="14.25"/>
    <col customWidth="1" min="12" max="12" width="9.13"/>
    <col customWidth="1" min="13" max="13" width="13.75"/>
    <col customWidth="1" min="14" max="18" width="9.13"/>
    <col customWidth="1" min="19" max="26" width="8.63"/>
  </cols>
  <sheetData>
    <row r="1" ht="18.75" customHeight="1">
      <c r="A1" s="31" t="s">
        <v>25</v>
      </c>
      <c r="J1" s="32"/>
      <c r="K1" s="32"/>
      <c r="L1" s="32"/>
      <c r="M1" s="32"/>
      <c r="N1" s="33"/>
      <c r="O1" s="32"/>
      <c r="P1" s="33"/>
      <c r="Q1" s="33"/>
      <c r="R1" s="33"/>
      <c r="S1" s="33"/>
      <c r="T1" s="33"/>
      <c r="U1" s="33"/>
      <c r="V1" s="33"/>
      <c r="W1" s="33"/>
      <c r="X1" s="33"/>
      <c r="Y1" s="33"/>
      <c r="Z1" s="33"/>
    </row>
    <row r="2" ht="11.25" customHeight="1">
      <c r="A2" s="31" t="s">
        <v>26</v>
      </c>
      <c r="J2" s="32"/>
      <c r="K2" s="32"/>
      <c r="L2" s="32"/>
      <c r="M2" s="32"/>
      <c r="N2" s="33"/>
      <c r="O2" s="32"/>
      <c r="P2" s="33"/>
      <c r="Q2" s="33"/>
      <c r="R2" s="33"/>
      <c r="S2" s="33"/>
      <c r="T2" s="33"/>
      <c r="U2" s="33"/>
      <c r="V2" s="33"/>
      <c r="W2" s="33"/>
      <c r="X2" s="33"/>
      <c r="Y2" s="33"/>
      <c r="Z2" s="33"/>
    </row>
    <row r="3" ht="12.75" customHeight="1">
      <c r="A3" s="31" t="s">
        <v>27</v>
      </c>
      <c r="J3" s="32"/>
      <c r="K3" s="32"/>
      <c r="L3" s="32"/>
      <c r="M3" s="32"/>
      <c r="N3" s="33"/>
      <c r="O3" s="32"/>
      <c r="P3" s="33"/>
      <c r="Q3" s="33"/>
      <c r="R3" s="33"/>
      <c r="S3" s="33"/>
      <c r="T3" s="33"/>
      <c r="U3" s="33"/>
      <c r="V3" s="33"/>
      <c r="W3" s="33"/>
      <c r="X3" s="33"/>
      <c r="Y3" s="33"/>
      <c r="Z3" s="33"/>
    </row>
    <row r="4" ht="12.75" customHeight="1">
      <c r="A4" s="34"/>
      <c r="J4" s="32"/>
      <c r="K4" s="32"/>
      <c r="L4" s="32"/>
      <c r="M4" s="32"/>
      <c r="N4" s="33"/>
      <c r="O4" s="32"/>
      <c r="P4" s="33"/>
      <c r="Q4" s="33"/>
      <c r="R4" s="33"/>
      <c r="S4" s="33"/>
      <c r="T4" s="33"/>
      <c r="U4" s="33"/>
      <c r="V4" s="33"/>
      <c r="W4" s="33"/>
      <c r="X4" s="33"/>
      <c r="Y4" s="33"/>
      <c r="Z4" s="33"/>
    </row>
    <row r="5" ht="8.25" customHeight="1">
      <c r="A5" s="34"/>
      <c r="B5" s="34"/>
      <c r="C5" s="34"/>
      <c r="D5" s="34"/>
      <c r="E5" s="34"/>
      <c r="F5" s="34"/>
      <c r="G5" s="34"/>
      <c r="H5" s="34"/>
      <c r="I5" s="34"/>
      <c r="J5" s="32"/>
      <c r="K5" s="32"/>
      <c r="L5" s="32"/>
      <c r="M5" s="32"/>
      <c r="N5" s="33"/>
      <c r="O5" s="32"/>
      <c r="P5" s="33"/>
      <c r="Q5" s="33"/>
      <c r="R5" s="33"/>
      <c r="S5" s="33"/>
      <c r="T5" s="33"/>
      <c r="U5" s="33"/>
      <c r="V5" s="33"/>
      <c r="W5" s="33"/>
      <c r="X5" s="33"/>
      <c r="Y5" s="33"/>
      <c r="Z5" s="33"/>
    </row>
    <row r="6" ht="12.75" customHeight="1">
      <c r="A6" s="35" t="s">
        <v>28</v>
      </c>
      <c r="J6" s="32"/>
      <c r="K6" s="32"/>
      <c r="L6" s="32"/>
      <c r="M6" s="32"/>
      <c r="N6" s="33"/>
      <c r="O6" s="32"/>
      <c r="P6" s="33"/>
      <c r="Q6" s="33"/>
      <c r="R6" s="33"/>
      <c r="S6" s="33"/>
      <c r="T6" s="33"/>
      <c r="U6" s="33"/>
      <c r="V6" s="33"/>
      <c r="W6" s="33"/>
      <c r="X6" s="33"/>
      <c r="Y6" s="33"/>
      <c r="Z6" s="33"/>
    </row>
    <row r="7" ht="9.75" customHeight="1">
      <c r="A7" s="35"/>
      <c r="B7" s="35"/>
      <c r="C7" s="35"/>
      <c r="D7" s="35"/>
      <c r="E7" s="35"/>
      <c r="F7" s="35"/>
      <c r="G7" s="35"/>
      <c r="H7" s="35"/>
      <c r="I7" s="35"/>
      <c r="J7" s="32"/>
      <c r="K7" s="32"/>
      <c r="L7" s="32"/>
      <c r="M7" s="32"/>
      <c r="N7" s="33"/>
      <c r="O7" s="32"/>
      <c r="P7" s="33"/>
      <c r="Q7" s="33"/>
      <c r="R7" s="33"/>
      <c r="S7" s="33"/>
      <c r="T7" s="33"/>
      <c r="U7" s="33"/>
      <c r="V7" s="33"/>
      <c r="W7" s="33"/>
      <c r="X7" s="33"/>
      <c r="Y7" s="33"/>
      <c r="Z7" s="33"/>
    </row>
    <row r="8" ht="12.75" customHeight="1">
      <c r="A8" s="36" t="s">
        <v>29</v>
      </c>
      <c r="J8" s="32"/>
      <c r="K8" s="32"/>
      <c r="L8" s="32"/>
      <c r="M8" s="32"/>
      <c r="N8" s="33"/>
      <c r="O8" s="32"/>
      <c r="P8" s="33"/>
      <c r="Q8" s="33"/>
      <c r="R8" s="33"/>
      <c r="S8" s="33"/>
      <c r="T8" s="33"/>
      <c r="U8" s="33"/>
      <c r="V8" s="33"/>
      <c r="W8" s="33"/>
      <c r="X8" s="33"/>
      <c r="Y8" s="33"/>
      <c r="Z8" s="33"/>
    </row>
    <row r="9" ht="12.75" customHeight="1">
      <c r="A9" s="37"/>
      <c r="B9" s="37"/>
      <c r="C9" s="37"/>
      <c r="D9" s="37"/>
      <c r="E9" s="37"/>
      <c r="F9" s="37"/>
      <c r="G9" s="37"/>
      <c r="H9" s="37"/>
      <c r="I9" s="37"/>
      <c r="J9" s="32"/>
      <c r="K9" s="32"/>
      <c r="L9" s="32"/>
      <c r="M9" s="32"/>
      <c r="N9" s="33"/>
      <c r="O9" s="32"/>
      <c r="P9" s="33"/>
      <c r="Q9" s="33"/>
      <c r="R9" s="33"/>
      <c r="S9" s="33"/>
      <c r="T9" s="33"/>
      <c r="U9" s="33"/>
      <c r="V9" s="33"/>
      <c r="W9" s="33"/>
      <c r="X9" s="33"/>
      <c r="Y9" s="33"/>
      <c r="Z9" s="33"/>
    </row>
    <row r="10" ht="12.75" customHeight="1">
      <c r="A10" s="38" t="s">
        <v>30</v>
      </c>
      <c r="B10" s="14"/>
      <c r="C10" s="14"/>
      <c r="D10" s="14"/>
      <c r="E10" s="14"/>
      <c r="F10" s="14"/>
      <c r="G10" s="14"/>
      <c r="H10" s="14"/>
      <c r="I10" s="15"/>
      <c r="J10" s="32"/>
      <c r="K10" s="32"/>
      <c r="L10" s="32"/>
      <c r="M10" s="32"/>
      <c r="N10" s="33"/>
      <c r="O10" s="32"/>
      <c r="P10" s="33"/>
      <c r="Q10" s="33"/>
      <c r="R10" s="33"/>
      <c r="S10" s="33"/>
      <c r="T10" s="33"/>
      <c r="U10" s="33"/>
      <c r="V10" s="33"/>
      <c r="W10" s="33"/>
      <c r="X10" s="33"/>
      <c r="Y10" s="33"/>
      <c r="Z10" s="33"/>
    </row>
    <row r="11" ht="12.75" customHeight="1">
      <c r="A11" s="39" t="s">
        <v>31</v>
      </c>
      <c r="B11" s="40" t="s">
        <v>32</v>
      </c>
      <c r="C11" s="14"/>
      <c r="D11" s="14"/>
      <c r="E11" s="14"/>
      <c r="F11" s="14"/>
      <c r="G11" s="15"/>
      <c r="H11" s="41"/>
      <c r="I11" s="15"/>
      <c r="J11" s="32"/>
      <c r="K11" s="32"/>
      <c r="L11" s="32"/>
      <c r="M11" s="32"/>
      <c r="N11" s="33"/>
      <c r="O11" s="32"/>
      <c r="P11" s="33"/>
      <c r="Q11" s="33"/>
      <c r="R11" s="33"/>
      <c r="S11" s="33"/>
      <c r="T11" s="33"/>
      <c r="U11" s="33"/>
      <c r="V11" s="33"/>
      <c r="W11" s="33"/>
      <c r="X11" s="33"/>
      <c r="Y11" s="33"/>
      <c r="Z11" s="33"/>
    </row>
    <row r="12" ht="12.75" customHeight="1">
      <c r="A12" s="39" t="s">
        <v>33</v>
      </c>
      <c r="B12" s="40" t="s">
        <v>34</v>
      </c>
      <c r="C12" s="14"/>
      <c r="D12" s="14"/>
      <c r="E12" s="14"/>
      <c r="F12" s="14"/>
      <c r="G12" s="15"/>
      <c r="H12" s="42" t="s">
        <v>35</v>
      </c>
      <c r="I12" s="15"/>
      <c r="J12" s="32"/>
      <c r="K12" s="32"/>
      <c r="L12" s="32"/>
      <c r="M12" s="32"/>
      <c r="N12" s="33"/>
      <c r="O12" s="32"/>
      <c r="P12" s="33"/>
      <c r="Q12" s="33"/>
      <c r="R12" s="33"/>
      <c r="S12" s="33"/>
      <c r="T12" s="33"/>
      <c r="U12" s="33"/>
      <c r="V12" s="33"/>
      <c r="W12" s="33"/>
      <c r="X12" s="33"/>
      <c r="Y12" s="33"/>
      <c r="Z12" s="33"/>
    </row>
    <row r="13" ht="12.75" customHeight="1">
      <c r="A13" s="39" t="s">
        <v>36</v>
      </c>
      <c r="B13" s="40" t="s">
        <v>37</v>
      </c>
      <c r="C13" s="14"/>
      <c r="D13" s="14"/>
      <c r="E13" s="14"/>
      <c r="F13" s="14"/>
      <c r="G13" s="15"/>
      <c r="H13" s="43" t="s">
        <v>38</v>
      </c>
      <c r="I13" s="15"/>
      <c r="J13" s="32"/>
      <c r="K13" s="32"/>
      <c r="L13" s="32"/>
      <c r="M13" s="32"/>
      <c r="N13" s="33"/>
      <c r="O13" s="32"/>
      <c r="P13" s="33"/>
      <c r="Q13" s="33"/>
      <c r="R13" s="33"/>
      <c r="S13" s="33"/>
      <c r="T13" s="33"/>
      <c r="U13" s="33"/>
      <c r="V13" s="33"/>
      <c r="W13" s="33"/>
      <c r="X13" s="33"/>
      <c r="Y13" s="33"/>
      <c r="Z13" s="33"/>
    </row>
    <row r="14" ht="12.75" customHeight="1">
      <c r="A14" s="39" t="s">
        <v>39</v>
      </c>
      <c r="B14" s="40" t="s">
        <v>40</v>
      </c>
      <c r="C14" s="14"/>
      <c r="D14" s="14"/>
      <c r="E14" s="14"/>
      <c r="F14" s="14"/>
      <c r="G14" s="15"/>
      <c r="H14" s="42">
        <v>12.0</v>
      </c>
      <c r="I14" s="15"/>
      <c r="J14" s="32"/>
      <c r="K14" s="32"/>
      <c r="L14" s="32"/>
      <c r="M14" s="32"/>
      <c r="N14" s="33"/>
      <c r="O14" s="32"/>
      <c r="P14" s="33"/>
      <c r="Q14" s="33"/>
      <c r="R14" s="33"/>
      <c r="S14" s="33"/>
      <c r="T14" s="33"/>
      <c r="U14" s="33"/>
      <c r="V14" s="33"/>
      <c r="W14" s="33"/>
      <c r="X14" s="33"/>
      <c r="Y14" s="33"/>
      <c r="Z14" s="33"/>
    </row>
    <row r="15" ht="12.75" customHeight="1">
      <c r="A15" s="39" t="s">
        <v>41</v>
      </c>
      <c r="B15" s="40" t="s">
        <v>42</v>
      </c>
      <c r="C15" s="14"/>
      <c r="D15" s="14"/>
      <c r="E15" s="14"/>
      <c r="F15" s="14"/>
      <c r="G15" s="15"/>
      <c r="H15" s="44" t="s">
        <v>43</v>
      </c>
      <c r="I15" s="15"/>
      <c r="J15" s="32"/>
      <c r="K15" s="32"/>
      <c r="L15" s="32"/>
      <c r="M15" s="32"/>
      <c r="N15" s="33"/>
      <c r="O15" s="32"/>
      <c r="P15" s="33"/>
      <c r="Q15" s="33"/>
      <c r="R15" s="33"/>
      <c r="S15" s="33"/>
      <c r="T15" s="33"/>
      <c r="U15" s="33"/>
      <c r="V15" s="33"/>
      <c r="W15" s="33"/>
      <c r="X15" s="33"/>
      <c r="Y15" s="33"/>
      <c r="Z15" s="33"/>
    </row>
    <row r="16" ht="12.75" customHeight="1">
      <c r="A16" s="38" t="s">
        <v>44</v>
      </c>
      <c r="B16" s="14"/>
      <c r="C16" s="14"/>
      <c r="D16" s="14"/>
      <c r="E16" s="14"/>
      <c r="F16" s="14"/>
      <c r="G16" s="14"/>
      <c r="H16" s="14"/>
      <c r="I16" s="15"/>
      <c r="J16" s="32"/>
      <c r="K16" s="32"/>
      <c r="L16" s="32"/>
      <c r="M16" s="32"/>
      <c r="N16" s="33"/>
      <c r="O16" s="32"/>
      <c r="P16" s="33"/>
      <c r="Q16" s="33"/>
      <c r="R16" s="33"/>
      <c r="S16" s="33"/>
      <c r="T16" s="33"/>
      <c r="U16" s="33"/>
      <c r="V16" s="33"/>
      <c r="W16" s="33"/>
      <c r="X16" s="33"/>
      <c r="Y16" s="33"/>
      <c r="Z16" s="33"/>
    </row>
    <row r="17" ht="12.75" customHeight="1">
      <c r="A17" s="42" t="s">
        <v>45</v>
      </c>
      <c r="B17" s="15"/>
      <c r="C17" s="42" t="s">
        <v>46</v>
      </c>
      <c r="D17" s="15"/>
      <c r="E17" s="42" t="s">
        <v>47</v>
      </c>
      <c r="F17" s="14"/>
      <c r="G17" s="14"/>
      <c r="H17" s="14"/>
      <c r="I17" s="15"/>
      <c r="J17" s="32"/>
      <c r="K17" s="32"/>
      <c r="L17" s="32"/>
      <c r="M17" s="32"/>
      <c r="N17" s="33"/>
      <c r="O17" s="32"/>
      <c r="P17" s="33"/>
      <c r="Q17" s="33"/>
      <c r="R17" s="33"/>
      <c r="S17" s="33"/>
      <c r="T17" s="33"/>
      <c r="U17" s="33"/>
      <c r="V17" s="33"/>
      <c r="W17" s="33"/>
      <c r="X17" s="33"/>
      <c r="Y17" s="33"/>
      <c r="Z17" s="33"/>
    </row>
    <row r="18" ht="31.5" customHeight="1">
      <c r="A18" s="45" t="s">
        <v>189</v>
      </c>
      <c r="B18" s="15"/>
      <c r="C18" s="46" t="s">
        <v>49</v>
      </c>
      <c r="D18" s="15"/>
      <c r="E18" s="47">
        <f>'QUADRO RESUMO'!C7</f>
        <v>1</v>
      </c>
      <c r="F18" s="14"/>
      <c r="G18" s="14"/>
      <c r="H18" s="14"/>
      <c r="I18" s="15"/>
      <c r="J18" s="32"/>
      <c r="K18" s="32"/>
      <c r="L18" s="32"/>
      <c r="M18" s="32"/>
      <c r="N18" s="33"/>
      <c r="O18" s="32"/>
      <c r="P18" s="33"/>
      <c r="Q18" s="33"/>
      <c r="R18" s="33"/>
      <c r="S18" s="33"/>
      <c r="T18" s="33"/>
      <c r="U18" s="33"/>
      <c r="V18" s="33"/>
      <c r="W18" s="33"/>
      <c r="X18" s="33"/>
      <c r="Y18" s="33"/>
      <c r="Z18" s="33"/>
    </row>
    <row r="19" ht="12.75" customHeight="1">
      <c r="A19" s="34"/>
      <c r="B19" s="37"/>
      <c r="C19" s="37"/>
      <c r="D19" s="37"/>
      <c r="E19" s="37"/>
      <c r="F19" s="37"/>
      <c r="G19" s="37"/>
      <c r="H19" s="34"/>
      <c r="I19" s="34"/>
      <c r="J19" s="32"/>
      <c r="K19" s="32"/>
      <c r="L19" s="32"/>
      <c r="M19" s="32"/>
      <c r="N19" s="33"/>
      <c r="O19" s="32"/>
      <c r="P19" s="33"/>
      <c r="Q19" s="33"/>
      <c r="R19" s="33"/>
      <c r="S19" s="33"/>
      <c r="T19" s="33"/>
      <c r="U19" s="33"/>
      <c r="V19" s="33"/>
      <c r="W19" s="33"/>
      <c r="X19" s="33"/>
      <c r="Y19" s="33"/>
      <c r="Z19" s="33"/>
    </row>
    <row r="20" ht="12.75" customHeight="1">
      <c r="A20" s="38" t="s">
        <v>50</v>
      </c>
      <c r="B20" s="14"/>
      <c r="C20" s="14"/>
      <c r="D20" s="14"/>
      <c r="E20" s="14"/>
      <c r="F20" s="14"/>
      <c r="G20" s="14"/>
      <c r="H20" s="14"/>
      <c r="I20" s="15"/>
      <c r="J20" s="32"/>
      <c r="K20" s="32"/>
      <c r="L20" s="32"/>
      <c r="M20" s="48"/>
      <c r="N20" s="33"/>
      <c r="O20" s="32"/>
      <c r="P20" s="33"/>
      <c r="Q20" s="33"/>
      <c r="R20" s="33"/>
      <c r="S20" s="33"/>
      <c r="T20" s="33"/>
      <c r="U20" s="33"/>
      <c r="V20" s="33"/>
      <c r="W20" s="33"/>
      <c r="X20" s="33"/>
      <c r="Y20" s="33"/>
      <c r="Z20" s="33"/>
    </row>
    <row r="21" ht="24.75" customHeight="1">
      <c r="A21" s="39">
        <v>1.0</v>
      </c>
      <c r="B21" s="40" t="s">
        <v>51</v>
      </c>
      <c r="C21" s="14"/>
      <c r="D21" s="14"/>
      <c r="E21" s="14"/>
      <c r="F21" s="14"/>
      <c r="G21" s="15"/>
      <c r="H21" s="45" t="s">
        <v>189</v>
      </c>
      <c r="I21" s="15"/>
      <c r="J21" s="32"/>
      <c r="K21" s="32"/>
      <c r="L21" s="32"/>
      <c r="M21" s="32"/>
      <c r="N21" s="33"/>
      <c r="O21" s="32"/>
      <c r="P21" s="33"/>
      <c r="Q21" s="33"/>
      <c r="R21" s="33"/>
      <c r="S21" s="33"/>
      <c r="T21" s="33"/>
      <c r="U21" s="33"/>
      <c r="V21" s="33"/>
      <c r="W21" s="33"/>
      <c r="X21" s="33"/>
      <c r="Y21" s="33"/>
      <c r="Z21" s="33"/>
    </row>
    <row r="22" ht="12.75" customHeight="1">
      <c r="A22" s="39">
        <v>2.0</v>
      </c>
      <c r="B22" s="40" t="s">
        <v>52</v>
      </c>
      <c r="C22" s="14"/>
      <c r="D22" s="14"/>
      <c r="E22" s="14"/>
      <c r="F22" s="14"/>
      <c r="G22" s="15"/>
      <c r="H22" s="44">
        <v>410105.0</v>
      </c>
      <c r="I22" s="15"/>
      <c r="J22" s="32"/>
      <c r="K22" s="32"/>
      <c r="L22" s="32"/>
      <c r="M22" s="32"/>
      <c r="N22" s="33"/>
      <c r="O22" s="32"/>
      <c r="P22" s="33"/>
      <c r="Q22" s="33"/>
      <c r="R22" s="33"/>
      <c r="S22" s="33"/>
      <c r="T22" s="33"/>
      <c r="U22" s="33"/>
      <c r="V22" s="33"/>
      <c r="W22" s="33"/>
      <c r="X22" s="33"/>
      <c r="Y22" s="33"/>
      <c r="Z22" s="33"/>
    </row>
    <row r="23" ht="12.75" customHeight="1">
      <c r="A23" s="39">
        <v>3.0</v>
      </c>
      <c r="B23" s="40" t="s">
        <v>53</v>
      </c>
      <c r="C23" s="14"/>
      <c r="D23" s="14"/>
      <c r="E23" s="14"/>
      <c r="F23" s="14"/>
      <c r="G23" s="15"/>
      <c r="H23" s="50">
        <f>'QUADRO RESUMO'!D6</f>
        <v>2997.58</v>
      </c>
      <c r="I23" s="15"/>
      <c r="J23" s="32"/>
      <c r="K23" s="51"/>
      <c r="L23" s="32"/>
      <c r="M23" s="32"/>
      <c r="N23" s="33"/>
      <c r="O23" s="32"/>
      <c r="P23" s="33"/>
      <c r="Q23" s="33"/>
      <c r="R23" s="33"/>
      <c r="S23" s="33"/>
      <c r="T23" s="33"/>
      <c r="U23" s="33"/>
      <c r="V23" s="33"/>
      <c r="W23" s="33"/>
      <c r="X23" s="33"/>
      <c r="Y23" s="33"/>
      <c r="Z23" s="33"/>
    </row>
    <row r="24" ht="27.0" customHeight="1">
      <c r="A24" s="39">
        <v>4.0</v>
      </c>
      <c r="B24" s="40" t="s">
        <v>54</v>
      </c>
      <c r="C24" s="14"/>
      <c r="D24" s="14"/>
      <c r="E24" s="14"/>
      <c r="F24" s="14"/>
      <c r="G24" s="15"/>
      <c r="H24" s="52" t="str">
        <f>H21</f>
        <v>SUPERVISOR (A) ADMINISTRATIVO</v>
      </c>
      <c r="I24" s="15"/>
      <c r="J24" s="32"/>
      <c r="K24" s="32"/>
      <c r="L24" s="32"/>
      <c r="M24" s="32"/>
      <c r="N24" s="33"/>
      <c r="O24" s="32"/>
      <c r="P24" s="33"/>
      <c r="Q24" s="33"/>
      <c r="R24" s="33"/>
      <c r="S24" s="33"/>
      <c r="T24" s="33"/>
      <c r="U24" s="33"/>
      <c r="V24" s="33"/>
      <c r="W24" s="33"/>
      <c r="X24" s="33"/>
      <c r="Y24" s="33"/>
      <c r="Z24" s="33"/>
    </row>
    <row r="25" ht="12.75" customHeight="1">
      <c r="A25" s="39">
        <v>5.0</v>
      </c>
      <c r="B25" s="40" t="s">
        <v>55</v>
      </c>
      <c r="C25" s="14"/>
      <c r="D25" s="14"/>
      <c r="E25" s="14"/>
      <c r="F25" s="14"/>
      <c r="G25" s="15"/>
      <c r="H25" s="43" t="s">
        <v>38</v>
      </c>
      <c r="I25" s="15"/>
      <c r="J25" s="32"/>
      <c r="K25" s="32"/>
      <c r="L25" s="32"/>
      <c r="M25" s="32"/>
      <c r="N25" s="33"/>
      <c r="O25" s="32"/>
      <c r="P25" s="33"/>
      <c r="Q25" s="33"/>
      <c r="R25" s="33"/>
      <c r="S25" s="33"/>
      <c r="T25" s="33"/>
      <c r="U25" s="33"/>
      <c r="V25" s="33"/>
      <c r="W25" s="33"/>
      <c r="X25" s="33"/>
      <c r="Y25" s="33"/>
      <c r="Z25" s="33"/>
    </row>
    <row r="26" ht="12.75" customHeight="1">
      <c r="A26" s="34"/>
      <c r="J26" s="32"/>
      <c r="K26" s="32"/>
      <c r="L26" s="32"/>
      <c r="M26" s="32"/>
      <c r="N26" s="33"/>
      <c r="O26" s="32"/>
      <c r="P26" s="33"/>
      <c r="Q26" s="33"/>
      <c r="R26" s="33"/>
      <c r="S26" s="33"/>
      <c r="T26" s="33"/>
      <c r="U26" s="33"/>
      <c r="V26" s="33"/>
      <c r="W26" s="33"/>
      <c r="X26" s="33"/>
      <c r="Y26" s="33"/>
      <c r="Z26" s="33"/>
    </row>
    <row r="27" ht="12.75" customHeight="1">
      <c r="A27" s="53" t="s">
        <v>56</v>
      </c>
      <c r="B27" s="14"/>
      <c r="C27" s="14"/>
      <c r="D27" s="14"/>
      <c r="E27" s="14"/>
      <c r="F27" s="14"/>
      <c r="G27" s="14"/>
      <c r="H27" s="14"/>
      <c r="I27" s="15"/>
      <c r="J27" s="32"/>
      <c r="K27" s="32"/>
      <c r="L27" s="32"/>
      <c r="M27" s="32"/>
      <c r="N27" s="33"/>
      <c r="O27" s="32"/>
      <c r="P27" s="33"/>
      <c r="Q27" s="33"/>
      <c r="R27" s="33"/>
      <c r="S27" s="33"/>
      <c r="T27" s="33"/>
      <c r="U27" s="33"/>
      <c r="V27" s="33"/>
      <c r="W27" s="33"/>
      <c r="X27" s="33"/>
      <c r="Y27" s="33"/>
      <c r="Z27" s="33"/>
    </row>
    <row r="28" ht="12.75" customHeight="1">
      <c r="A28" s="54" t="s">
        <v>57</v>
      </c>
      <c r="B28" s="14"/>
      <c r="C28" s="14"/>
      <c r="D28" s="14"/>
      <c r="E28" s="14"/>
      <c r="F28" s="14"/>
      <c r="G28" s="15"/>
      <c r="H28" s="55" t="s">
        <v>58</v>
      </c>
      <c r="I28" s="55" t="s">
        <v>59</v>
      </c>
      <c r="J28" s="32"/>
      <c r="K28" s="32"/>
      <c r="L28" s="32"/>
      <c r="M28" s="32"/>
      <c r="N28" s="33"/>
      <c r="O28" s="32"/>
      <c r="P28" s="33"/>
      <c r="Q28" s="33"/>
      <c r="R28" s="33"/>
      <c r="S28" s="33"/>
      <c r="T28" s="33"/>
      <c r="U28" s="33"/>
      <c r="V28" s="33"/>
      <c r="W28" s="33"/>
      <c r="X28" s="33"/>
      <c r="Y28" s="33"/>
      <c r="Z28" s="33"/>
    </row>
    <row r="29" ht="12.75" customHeight="1">
      <c r="A29" s="56" t="s">
        <v>31</v>
      </c>
      <c r="B29" s="40" t="s">
        <v>60</v>
      </c>
      <c r="C29" s="14"/>
      <c r="D29" s="14"/>
      <c r="E29" s="14"/>
      <c r="F29" s="14"/>
      <c r="G29" s="15"/>
      <c r="H29" s="57"/>
      <c r="I29" s="131">
        <f>H23</f>
        <v>2997.58</v>
      </c>
      <c r="J29" s="32"/>
      <c r="K29" s="32"/>
      <c r="L29" s="32"/>
      <c r="M29" s="32"/>
      <c r="N29" s="33"/>
      <c r="O29" s="32"/>
      <c r="P29" s="33"/>
      <c r="Q29" s="33"/>
      <c r="R29" s="33"/>
      <c r="S29" s="33"/>
      <c r="T29" s="33"/>
      <c r="U29" s="33"/>
      <c r="V29" s="33"/>
      <c r="W29" s="33"/>
      <c r="X29" s="33"/>
      <c r="Y29" s="33"/>
      <c r="Z29" s="33"/>
    </row>
    <row r="30" ht="12.75" customHeight="1">
      <c r="A30" s="56" t="s">
        <v>33</v>
      </c>
      <c r="B30" s="40" t="s">
        <v>61</v>
      </c>
      <c r="C30" s="14"/>
      <c r="D30" s="14"/>
      <c r="E30" s="14"/>
      <c r="F30" s="14"/>
      <c r="G30" s="15"/>
      <c r="H30" s="59"/>
      <c r="I30" s="58">
        <v>0.0</v>
      </c>
      <c r="J30" s="32"/>
      <c r="K30" s="32"/>
      <c r="L30" s="32"/>
      <c r="M30" s="32"/>
      <c r="N30" s="33"/>
      <c r="O30" s="32"/>
      <c r="P30" s="33"/>
      <c r="Q30" s="33"/>
      <c r="R30" s="33"/>
      <c r="S30" s="33"/>
      <c r="T30" s="33"/>
      <c r="U30" s="33"/>
      <c r="V30" s="33"/>
      <c r="W30" s="33"/>
      <c r="X30" s="33"/>
      <c r="Y30" s="33"/>
      <c r="Z30" s="33"/>
    </row>
    <row r="31" ht="12.75" customHeight="1">
      <c r="A31" s="56" t="s">
        <v>36</v>
      </c>
      <c r="B31" s="40" t="s">
        <v>62</v>
      </c>
      <c r="C31" s="14"/>
      <c r="D31" s="14"/>
      <c r="E31" s="14"/>
      <c r="F31" s="14"/>
      <c r="G31" s="15"/>
      <c r="H31" s="59"/>
      <c r="I31" s="58">
        <f>H31*I29</f>
        <v>0</v>
      </c>
      <c r="J31" s="32"/>
      <c r="K31" s="32"/>
      <c r="L31" s="32"/>
      <c r="M31" s="32"/>
      <c r="N31" s="33"/>
      <c r="O31" s="32"/>
      <c r="P31" s="33"/>
      <c r="Q31" s="33"/>
      <c r="R31" s="33"/>
      <c r="S31" s="33"/>
      <c r="T31" s="33"/>
      <c r="U31" s="33"/>
      <c r="V31" s="33"/>
      <c r="W31" s="33"/>
      <c r="X31" s="33"/>
      <c r="Y31" s="33"/>
      <c r="Z31" s="33"/>
    </row>
    <row r="32" ht="12.75" customHeight="1">
      <c r="A32" s="56" t="s">
        <v>39</v>
      </c>
      <c r="B32" s="40" t="s">
        <v>63</v>
      </c>
      <c r="C32" s="14"/>
      <c r="D32" s="14"/>
      <c r="E32" s="14"/>
      <c r="F32" s="14"/>
      <c r="G32" s="15"/>
      <c r="H32" s="59"/>
      <c r="I32" s="58">
        <v>0.0</v>
      </c>
      <c r="J32" s="32"/>
      <c r="K32" s="32"/>
      <c r="L32" s="32"/>
      <c r="M32" s="32"/>
      <c r="N32" s="33"/>
      <c r="O32" s="32"/>
      <c r="P32" s="33"/>
      <c r="Q32" s="33"/>
      <c r="R32" s="33"/>
      <c r="S32" s="33"/>
      <c r="T32" s="33"/>
      <c r="U32" s="33"/>
      <c r="V32" s="33"/>
      <c r="W32" s="33"/>
      <c r="X32" s="33"/>
      <c r="Y32" s="33"/>
      <c r="Z32" s="33"/>
    </row>
    <row r="33" ht="12.75" customHeight="1">
      <c r="A33" s="56" t="s">
        <v>41</v>
      </c>
      <c r="B33" s="40" t="s">
        <v>64</v>
      </c>
      <c r="C33" s="14"/>
      <c r="D33" s="14"/>
      <c r="E33" s="14"/>
      <c r="F33" s="14"/>
      <c r="G33" s="15"/>
      <c r="H33" s="59"/>
      <c r="I33" s="58">
        <v>0.0</v>
      </c>
      <c r="J33" s="32"/>
      <c r="K33" s="32"/>
      <c r="L33" s="32"/>
      <c r="M33" s="32"/>
      <c r="N33" s="33"/>
      <c r="O33" s="32"/>
      <c r="P33" s="33"/>
      <c r="Q33" s="33"/>
      <c r="R33" s="33"/>
      <c r="S33" s="33"/>
      <c r="T33" s="33"/>
      <c r="U33" s="33"/>
      <c r="V33" s="33"/>
      <c r="W33" s="33"/>
      <c r="X33" s="33"/>
      <c r="Y33" s="33"/>
      <c r="Z33" s="33"/>
    </row>
    <row r="34" ht="12.75" customHeight="1">
      <c r="A34" s="56" t="s">
        <v>65</v>
      </c>
      <c r="B34" s="40" t="s">
        <v>66</v>
      </c>
      <c r="C34" s="14"/>
      <c r="D34" s="14"/>
      <c r="E34" s="14"/>
      <c r="F34" s="14"/>
      <c r="G34" s="15"/>
      <c r="H34" s="59"/>
      <c r="I34" s="58">
        <v>0.0</v>
      </c>
      <c r="J34" s="32"/>
      <c r="K34" s="32"/>
      <c r="L34" s="32"/>
      <c r="M34" s="32"/>
      <c r="N34" s="33"/>
      <c r="O34" s="32"/>
      <c r="P34" s="33"/>
      <c r="Q34" s="33"/>
      <c r="R34" s="33"/>
      <c r="S34" s="33"/>
      <c r="T34" s="33"/>
      <c r="U34" s="33"/>
      <c r="V34" s="33"/>
      <c r="W34" s="33"/>
      <c r="X34" s="33"/>
      <c r="Y34" s="33"/>
      <c r="Z34" s="33"/>
    </row>
    <row r="35" ht="12.75" customHeight="1">
      <c r="A35" s="60" t="s">
        <v>67</v>
      </c>
      <c r="B35" s="14"/>
      <c r="C35" s="14"/>
      <c r="D35" s="14"/>
      <c r="E35" s="14"/>
      <c r="F35" s="14"/>
      <c r="G35" s="14"/>
      <c r="H35" s="15"/>
      <c r="I35" s="61">
        <f>SUM(I29:I34)</f>
        <v>2997.58</v>
      </c>
      <c r="J35" s="32"/>
      <c r="K35" s="32"/>
      <c r="L35" s="32"/>
      <c r="M35" s="32"/>
      <c r="N35" s="33"/>
      <c r="O35" s="32"/>
      <c r="P35" s="33"/>
      <c r="Q35" s="33"/>
      <c r="R35" s="33"/>
      <c r="S35" s="33"/>
      <c r="T35" s="33"/>
      <c r="U35" s="33"/>
      <c r="V35" s="33"/>
      <c r="W35" s="33"/>
      <c r="X35" s="33"/>
      <c r="Y35" s="33"/>
      <c r="Z35" s="33"/>
    </row>
    <row r="36" ht="12.75" customHeight="1">
      <c r="A36" s="62"/>
      <c r="B36" s="63"/>
      <c r="C36" s="63"/>
      <c r="D36" s="63"/>
      <c r="E36" s="63"/>
      <c r="F36" s="63"/>
      <c r="G36" s="63"/>
      <c r="H36" s="63"/>
      <c r="I36" s="63"/>
      <c r="J36" s="32"/>
      <c r="K36" s="32"/>
      <c r="L36" s="32"/>
      <c r="M36" s="32"/>
      <c r="N36" s="33"/>
      <c r="O36" s="32"/>
      <c r="P36" s="33"/>
      <c r="Q36" s="33"/>
      <c r="R36" s="33"/>
      <c r="S36" s="33"/>
      <c r="T36" s="33"/>
      <c r="U36" s="33"/>
      <c r="V36" s="33"/>
      <c r="W36" s="33"/>
      <c r="X36" s="33"/>
      <c r="Y36" s="33"/>
      <c r="Z36" s="33"/>
    </row>
    <row r="37" ht="12.75" customHeight="1">
      <c r="A37" s="53" t="s">
        <v>68</v>
      </c>
      <c r="B37" s="14"/>
      <c r="C37" s="14"/>
      <c r="D37" s="14"/>
      <c r="E37" s="14"/>
      <c r="F37" s="14"/>
      <c r="G37" s="14"/>
      <c r="H37" s="14"/>
      <c r="I37" s="15"/>
      <c r="J37" s="33"/>
      <c r="K37" s="32"/>
      <c r="L37" s="32"/>
      <c r="M37" s="32"/>
      <c r="N37" s="33"/>
      <c r="O37" s="32"/>
      <c r="P37" s="33"/>
      <c r="Q37" s="33"/>
      <c r="R37" s="33"/>
      <c r="S37" s="33"/>
      <c r="T37" s="33"/>
      <c r="U37" s="33"/>
      <c r="V37" s="33"/>
      <c r="W37" s="33"/>
      <c r="X37" s="33"/>
      <c r="Y37" s="33"/>
      <c r="Z37" s="33"/>
    </row>
    <row r="38" ht="12.75" customHeight="1">
      <c r="A38" s="54" t="s">
        <v>69</v>
      </c>
      <c r="B38" s="14"/>
      <c r="C38" s="14"/>
      <c r="D38" s="14"/>
      <c r="E38" s="14"/>
      <c r="F38" s="14"/>
      <c r="G38" s="15"/>
      <c r="H38" s="55" t="s">
        <v>58</v>
      </c>
      <c r="I38" s="55" t="s">
        <v>59</v>
      </c>
      <c r="J38" s="33"/>
      <c r="K38" s="32"/>
      <c r="L38" s="32"/>
      <c r="M38" s="32"/>
      <c r="N38" s="33"/>
      <c r="O38" s="32"/>
      <c r="P38" s="33"/>
      <c r="Q38" s="33"/>
      <c r="R38" s="33"/>
      <c r="S38" s="33"/>
      <c r="T38" s="33"/>
      <c r="U38" s="33"/>
      <c r="V38" s="33"/>
      <c r="W38" s="33"/>
      <c r="X38" s="33"/>
      <c r="Y38" s="33"/>
      <c r="Z38" s="33"/>
    </row>
    <row r="39" ht="12.75" customHeight="1">
      <c r="A39" s="56" t="s">
        <v>31</v>
      </c>
      <c r="B39" s="40" t="s">
        <v>190</v>
      </c>
      <c r="C39" s="14"/>
      <c r="D39" s="14"/>
      <c r="E39" s="14"/>
      <c r="F39" s="14"/>
      <c r="G39" s="15"/>
      <c r="H39" s="59">
        <f>1/12</f>
        <v>0.08333333333</v>
      </c>
      <c r="I39" s="58">
        <f>$I$35*H39</f>
        <v>249.7983333</v>
      </c>
      <c r="J39" s="33"/>
      <c r="K39" s="32"/>
      <c r="L39" s="32"/>
      <c r="M39" s="32"/>
      <c r="N39" s="33"/>
      <c r="O39" s="32"/>
      <c r="P39" s="33"/>
      <c r="Q39" s="33"/>
      <c r="R39" s="33"/>
      <c r="S39" s="33"/>
      <c r="T39" s="33"/>
      <c r="U39" s="33"/>
      <c r="V39" s="33"/>
      <c r="W39" s="33"/>
      <c r="X39" s="33"/>
      <c r="Y39" s="33"/>
      <c r="Z39" s="33"/>
    </row>
    <row r="40" ht="12.75" customHeight="1">
      <c r="A40" s="56" t="s">
        <v>33</v>
      </c>
      <c r="B40" s="40" t="s">
        <v>71</v>
      </c>
      <c r="C40" s="14"/>
      <c r="D40" s="14"/>
      <c r="E40" s="14"/>
      <c r="F40" s="14"/>
      <c r="G40" s="15"/>
      <c r="H40" s="59">
        <v>0.121</v>
      </c>
      <c r="I40" s="58">
        <f>H40*I35</f>
        <v>362.70718</v>
      </c>
      <c r="J40" s="33"/>
      <c r="K40" s="32"/>
      <c r="L40" s="32"/>
      <c r="M40" s="32"/>
      <c r="N40" s="33"/>
      <c r="O40" s="32"/>
      <c r="P40" s="33"/>
      <c r="Q40" s="33"/>
      <c r="R40" s="33"/>
      <c r="S40" s="33"/>
      <c r="T40" s="33"/>
      <c r="U40" s="33"/>
      <c r="V40" s="33"/>
      <c r="W40" s="33"/>
      <c r="X40" s="33"/>
      <c r="Y40" s="33"/>
      <c r="Z40" s="33"/>
    </row>
    <row r="41" ht="12.75" customHeight="1">
      <c r="A41" s="56"/>
      <c r="B41" s="42" t="s">
        <v>72</v>
      </c>
      <c r="C41" s="14"/>
      <c r="D41" s="14"/>
      <c r="E41" s="14"/>
      <c r="F41" s="14"/>
      <c r="G41" s="15"/>
      <c r="H41" s="64">
        <f t="shared" ref="H41:I41" si="1">SUM(H39:H40)</f>
        <v>0.2043333333</v>
      </c>
      <c r="I41" s="61">
        <f t="shared" si="1"/>
        <v>612.5055133</v>
      </c>
      <c r="J41" s="33"/>
      <c r="K41" s="32"/>
      <c r="L41" s="32"/>
      <c r="M41" s="32"/>
      <c r="N41" s="33"/>
      <c r="O41" s="32"/>
      <c r="P41" s="33"/>
      <c r="Q41" s="33"/>
      <c r="R41" s="33"/>
      <c r="S41" s="33"/>
      <c r="T41" s="33"/>
      <c r="U41" s="33"/>
      <c r="V41" s="33"/>
      <c r="W41" s="33"/>
      <c r="X41" s="33"/>
      <c r="Y41" s="33"/>
      <c r="Z41" s="33"/>
    </row>
    <row r="42" ht="30.0" hidden="1" customHeight="1">
      <c r="A42" s="65" t="s">
        <v>191</v>
      </c>
      <c r="B42" s="63"/>
      <c r="C42" s="63"/>
      <c r="D42" s="63"/>
      <c r="E42" s="63"/>
      <c r="F42" s="63"/>
      <c r="G42" s="63"/>
      <c r="H42" s="63"/>
      <c r="I42" s="63"/>
      <c r="J42" s="33"/>
      <c r="K42" s="32"/>
      <c r="L42" s="32"/>
      <c r="M42" s="32"/>
      <c r="N42" s="33"/>
      <c r="O42" s="32"/>
      <c r="P42" s="33"/>
      <c r="Q42" s="33"/>
      <c r="R42" s="33"/>
      <c r="S42" s="33"/>
      <c r="T42" s="33"/>
      <c r="U42" s="33"/>
      <c r="V42" s="33"/>
      <c r="W42" s="33"/>
      <c r="X42" s="33"/>
      <c r="Y42" s="33"/>
      <c r="Z42" s="33"/>
    </row>
    <row r="43" ht="30.0" hidden="1" customHeight="1">
      <c r="A43" s="66" t="s">
        <v>192</v>
      </c>
      <c r="J43" s="33"/>
      <c r="K43" s="32"/>
      <c r="L43" s="32"/>
      <c r="M43" s="32"/>
      <c r="N43" s="33"/>
      <c r="O43" s="32"/>
      <c r="P43" s="33"/>
      <c r="Q43" s="33"/>
      <c r="R43" s="33"/>
      <c r="S43" s="33"/>
      <c r="T43" s="33"/>
      <c r="U43" s="33"/>
      <c r="V43" s="33"/>
      <c r="W43" s="33"/>
      <c r="X43" s="33"/>
      <c r="Y43" s="33"/>
      <c r="Z43" s="33"/>
    </row>
    <row r="44" ht="39.75" hidden="1" customHeight="1">
      <c r="A44" s="66" t="s">
        <v>193</v>
      </c>
      <c r="J44" s="33"/>
      <c r="K44" s="32"/>
      <c r="L44" s="32"/>
      <c r="M44" s="32"/>
      <c r="N44" s="33"/>
      <c r="O44" s="32"/>
      <c r="P44" s="33"/>
      <c r="Q44" s="33"/>
      <c r="R44" s="33"/>
      <c r="S44" s="33"/>
      <c r="T44" s="33"/>
      <c r="U44" s="33"/>
      <c r="V44" s="33"/>
      <c r="W44" s="33"/>
      <c r="X44" s="33"/>
      <c r="Y44" s="33"/>
      <c r="Z44" s="33"/>
    </row>
    <row r="45" ht="39.75" hidden="1" customHeight="1">
      <c r="A45" s="66" t="s">
        <v>194</v>
      </c>
      <c r="J45" s="33"/>
      <c r="K45" s="32"/>
      <c r="L45" s="32"/>
      <c r="M45" s="32"/>
      <c r="N45" s="33"/>
      <c r="O45" s="32"/>
      <c r="P45" s="33"/>
      <c r="Q45" s="33"/>
      <c r="R45" s="33"/>
      <c r="S45" s="33"/>
      <c r="T45" s="33"/>
      <c r="U45" s="33"/>
      <c r="V45" s="33"/>
      <c r="W45" s="33"/>
      <c r="X45" s="33"/>
      <c r="Y45" s="33"/>
      <c r="Z45" s="33"/>
    </row>
    <row r="46" ht="12.75" customHeight="1">
      <c r="A46" s="67"/>
      <c r="B46" s="68"/>
      <c r="C46" s="68"/>
      <c r="D46" s="68"/>
      <c r="E46" s="68"/>
      <c r="F46" s="68"/>
      <c r="G46" s="68"/>
      <c r="H46" s="68"/>
      <c r="I46" s="69"/>
      <c r="J46" s="70"/>
      <c r="K46" s="71"/>
      <c r="L46" s="32"/>
      <c r="M46" s="32"/>
      <c r="N46" s="33"/>
      <c r="O46" s="32"/>
      <c r="P46" s="33"/>
      <c r="Q46" s="33"/>
      <c r="R46" s="33"/>
      <c r="S46" s="33"/>
      <c r="T46" s="33"/>
      <c r="U46" s="33"/>
      <c r="V46" s="33"/>
      <c r="W46" s="33"/>
      <c r="X46" s="33"/>
      <c r="Y46" s="33"/>
      <c r="Z46" s="33"/>
    </row>
    <row r="47" ht="12.75" customHeight="1">
      <c r="A47" s="54" t="s">
        <v>77</v>
      </c>
      <c r="B47" s="14"/>
      <c r="C47" s="14"/>
      <c r="D47" s="14"/>
      <c r="E47" s="14"/>
      <c r="F47" s="14"/>
      <c r="G47" s="15"/>
      <c r="H47" s="55" t="s">
        <v>58</v>
      </c>
      <c r="I47" s="55" t="s">
        <v>59</v>
      </c>
      <c r="J47" s="33"/>
      <c r="K47" s="32"/>
      <c r="L47" s="32"/>
      <c r="M47" s="32"/>
      <c r="N47" s="33"/>
      <c r="O47" s="32"/>
      <c r="P47" s="33"/>
      <c r="Q47" s="33"/>
      <c r="R47" s="33"/>
      <c r="S47" s="33"/>
      <c r="T47" s="33"/>
      <c r="U47" s="33"/>
      <c r="V47" s="33"/>
      <c r="W47" s="33"/>
      <c r="X47" s="33"/>
      <c r="Y47" s="33"/>
      <c r="Z47" s="33"/>
    </row>
    <row r="48" ht="12.75" customHeight="1">
      <c r="A48" s="56" t="s">
        <v>31</v>
      </c>
      <c r="B48" s="40" t="s">
        <v>78</v>
      </c>
      <c r="C48" s="14"/>
      <c r="D48" s="14"/>
      <c r="E48" s="14"/>
      <c r="F48" s="14"/>
      <c r="G48" s="15"/>
      <c r="H48" s="59">
        <v>0.2</v>
      </c>
      <c r="I48" s="58">
        <f>($I$35+I41)*H48</f>
        <v>722.0171027</v>
      </c>
      <c r="J48" s="33"/>
      <c r="K48" s="32"/>
      <c r="L48" s="32"/>
      <c r="M48" s="32"/>
      <c r="N48" s="33"/>
      <c r="O48" s="32"/>
      <c r="P48" s="33"/>
      <c r="Q48" s="33"/>
      <c r="R48" s="33"/>
      <c r="S48" s="33"/>
      <c r="T48" s="33"/>
      <c r="U48" s="33"/>
      <c r="V48" s="33"/>
      <c r="W48" s="33"/>
      <c r="X48" s="33"/>
      <c r="Y48" s="33"/>
      <c r="Z48" s="33"/>
    </row>
    <row r="49" ht="12.75" customHeight="1">
      <c r="A49" s="56" t="s">
        <v>33</v>
      </c>
      <c r="B49" s="40" t="s">
        <v>79</v>
      </c>
      <c r="C49" s="14"/>
      <c r="D49" s="14"/>
      <c r="E49" s="14"/>
      <c r="F49" s="14"/>
      <c r="G49" s="15"/>
      <c r="H49" s="59">
        <v>0.025</v>
      </c>
      <c r="I49" s="58">
        <f>($I$35+I41)*H49</f>
        <v>90.25213783</v>
      </c>
      <c r="J49" s="33"/>
      <c r="K49" s="32"/>
      <c r="L49" s="32"/>
      <c r="M49" s="32"/>
      <c r="N49" s="33"/>
      <c r="O49" s="32"/>
      <c r="P49" s="33"/>
      <c r="Q49" s="33"/>
      <c r="R49" s="33"/>
      <c r="S49" s="33"/>
      <c r="T49" s="33"/>
      <c r="U49" s="33"/>
      <c r="V49" s="33"/>
      <c r="W49" s="33"/>
      <c r="X49" s="33"/>
      <c r="Y49" s="33"/>
      <c r="Z49" s="33"/>
    </row>
    <row r="50" ht="12.75" customHeight="1">
      <c r="A50" s="56" t="s">
        <v>36</v>
      </c>
      <c r="B50" s="72" t="s">
        <v>80</v>
      </c>
      <c r="C50" s="63"/>
      <c r="D50" s="63"/>
      <c r="E50" s="63"/>
      <c r="F50" s="63"/>
      <c r="G50" s="73"/>
      <c r="H50" s="59">
        <v>0.02</v>
      </c>
      <c r="I50" s="74">
        <f>($I$35+I41)*(H50+H51)</f>
        <v>108.3025654</v>
      </c>
      <c r="J50" s="75"/>
      <c r="K50" s="76"/>
      <c r="L50" s="32"/>
      <c r="M50" s="32"/>
      <c r="N50" s="33"/>
      <c r="O50" s="32"/>
      <c r="P50" s="33"/>
      <c r="Q50" s="33"/>
      <c r="R50" s="33"/>
      <c r="S50" s="33"/>
      <c r="T50" s="33"/>
      <c r="U50" s="33"/>
      <c r="V50" s="33"/>
      <c r="W50" s="33"/>
      <c r="X50" s="33"/>
      <c r="Y50" s="33"/>
      <c r="Z50" s="33"/>
    </row>
    <row r="51" ht="12.75" customHeight="1">
      <c r="A51" s="56"/>
      <c r="B51" s="77"/>
      <c r="C51" s="2"/>
      <c r="D51" s="2"/>
      <c r="E51" s="2"/>
      <c r="F51" s="2"/>
      <c r="G51" s="78"/>
      <c r="H51" s="59">
        <v>0.01</v>
      </c>
      <c r="I51" s="79"/>
      <c r="J51" s="33"/>
      <c r="K51" s="76"/>
      <c r="L51" s="32"/>
      <c r="M51" s="32"/>
      <c r="N51" s="33"/>
      <c r="O51" s="32"/>
      <c r="P51" s="33"/>
      <c r="Q51" s="33"/>
      <c r="R51" s="33"/>
      <c r="S51" s="33"/>
      <c r="T51" s="33"/>
      <c r="U51" s="33"/>
      <c r="V51" s="33"/>
      <c r="W51" s="33"/>
      <c r="X51" s="33"/>
      <c r="Y51" s="33"/>
      <c r="Z51" s="33"/>
    </row>
    <row r="52" ht="12.75" customHeight="1">
      <c r="A52" s="56" t="s">
        <v>39</v>
      </c>
      <c r="B52" s="40" t="s">
        <v>81</v>
      </c>
      <c r="C52" s="14"/>
      <c r="D52" s="14"/>
      <c r="E52" s="14"/>
      <c r="F52" s="14"/>
      <c r="G52" s="15"/>
      <c r="H52" s="59">
        <v>0.015</v>
      </c>
      <c r="I52" s="58">
        <f>($I$35+I41)*H52</f>
        <v>54.1512827</v>
      </c>
      <c r="J52" s="33"/>
      <c r="K52" s="32"/>
      <c r="L52" s="32"/>
      <c r="M52" s="32"/>
      <c r="N52" s="33"/>
      <c r="O52" s="32"/>
      <c r="P52" s="33"/>
      <c r="Q52" s="33"/>
      <c r="R52" s="33"/>
      <c r="S52" s="33"/>
      <c r="T52" s="33"/>
      <c r="U52" s="33"/>
      <c r="V52" s="33"/>
      <c r="W52" s="33"/>
      <c r="X52" s="33"/>
      <c r="Y52" s="33"/>
      <c r="Z52" s="33"/>
    </row>
    <row r="53" ht="12.75" customHeight="1">
      <c r="A53" s="56" t="s">
        <v>41</v>
      </c>
      <c r="B53" s="40" t="s">
        <v>82</v>
      </c>
      <c r="C53" s="14"/>
      <c r="D53" s="14"/>
      <c r="E53" s="14"/>
      <c r="F53" s="14"/>
      <c r="G53" s="15"/>
      <c r="H53" s="59">
        <v>0.01</v>
      </c>
      <c r="I53" s="58">
        <f>($I$35+I41)*H53</f>
        <v>36.10085513</v>
      </c>
      <c r="J53" s="33"/>
      <c r="K53" s="32"/>
      <c r="L53" s="32"/>
      <c r="M53" s="32"/>
      <c r="N53" s="33"/>
      <c r="O53" s="32"/>
      <c r="P53" s="33"/>
      <c r="Q53" s="33"/>
      <c r="R53" s="33"/>
      <c r="S53" s="33"/>
      <c r="T53" s="33"/>
      <c r="U53" s="33"/>
      <c r="V53" s="33"/>
      <c r="W53" s="33"/>
      <c r="X53" s="33"/>
      <c r="Y53" s="33"/>
      <c r="Z53" s="33"/>
    </row>
    <row r="54" ht="12.75" customHeight="1">
      <c r="A54" s="56" t="s">
        <v>65</v>
      </c>
      <c r="B54" s="40" t="s">
        <v>83</v>
      </c>
      <c r="C54" s="14"/>
      <c r="D54" s="14"/>
      <c r="E54" s="14"/>
      <c r="F54" s="14"/>
      <c r="G54" s="15"/>
      <c r="H54" s="59">
        <v>0.006</v>
      </c>
      <c r="I54" s="58">
        <f>($I$35+I41)*H54</f>
        <v>21.66051308</v>
      </c>
      <c r="J54" s="33"/>
      <c r="K54" s="32"/>
      <c r="L54" s="32"/>
      <c r="M54" s="32"/>
      <c r="N54" s="33"/>
      <c r="O54" s="32"/>
      <c r="P54" s="33"/>
      <c r="Q54" s="33"/>
      <c r="R54" s="33"/>
      <c r="S54" s="33"/>
      <c r="T54" s="33"/>
      <c r="U54" s="33"/>
      <c r="V54" s="33"/>
      <c r="W54" s="33"/>
      <c r="X54" s="33"/>
      <c r="Y54" s="33"/>
      <c r="Z54" s="33"/>
    </row>
    <row r="55" ht="12.75" customHeight="1">
      <c r="A55" s="56" t="s">
        <v>84</v>
      </c>
      <c r="B55" s="40" t="s">
        <v>85</v>
      </c>
      <c r="C55" s="14"/>
      <c r="D55" s="14"/>
      <c r="E55" s="14"/>
      <c r="F55" s="14"/>
      <c r="G55" s="15"/>
      <c r="H55" s="59">
        <v>0.002</v>
      </c>
      <c r="I55" s="58">
        <f>($I$35+I41)*H55</f>
        <v>7.220171027</v>
      </c>
      <c r="J55" s="33"/>
      <c r="K55" s="32"/>
      <c r="L55" s="32"/>
      <c r="M55" s="32"/>
      <c r="N55" s="33"/>
      <c r="O55" s="32"/>
      <c r="P55" s="33"/>
      <c r="Q55" s="33"/>
      <c r="R55" s="33"/>
      <c r="S55" s="33"/>
      <c r="T55" s="33"/>
      <c r="U55" s="33"/>
      <c r="V55" s="33"/>
      <c r="W55" s="33"/>
      <c r="X55" s="33"/>
      <c r="Y55" s="33"/>
      <c r="Z55" s="33"/>
    </row>
    <row r="56" ht="12.75" customHeight="1">
      <c r="A56" s="56" t="s">
        <v>86</v>
      </c>
      <c r="B56" s="40" t="s">
        <v>87</v>
      </c>
      <c r="C56" s="14"/>
      <c r="D56" s="14"/>
      <c r="E56" s="14"/>
      <c r="F56" s="14"/>
      <c r="G56" s="15"/>
      <c r="H56" s="59">
        <v>0.08</v>
      </c>
      <c r="I56" s="58">
        <f>($I$35+I41)*H56</f>
        <v>288.8068411</v>
      </c>
      <c r="J56" s="33"/>
      <c r="K56" s="32"/>
      <c r="L56" s="32"/>
      <c r="M56" s="32"/>
      <c r="N56" s="33"/>
      <c r="O56" s="32"/>
      <c r="P56" s="33"/>
      <c r="Q56" s="33"/>
      <c r="R56" s="33"/>
      <c r="S56" s="33"/>
      <c r="T56" s="33"/>
      <c r="U56" s="33"/>
      <c r="V56" s="33"/>
      <c r="W56" s="33"/>
      <c r="X56" s="33"/>
      <c r="Y56" s="33"/>
      <c r="Z56" s="33"/>
    </row>
    <row r="57" ht="12.75" customHeight="1">
      <c r="A57" s="60" t="s">
        <v>88</v>
      </c>
      <c r="B57" s="14"/>
      <c r="C57" s="14"/>
      <c r="D57" s="14"/>
      <c r="E57" s="14"/>
      <c r="F57" s="14"/>
      <c r="G57" s="15"/>
      <c r="H57" s="64">
        <f>SUM(H48:H49,H52:H56, H51,H50,)</f>
        <v>0.368</v>
      </c>
      <c r="I57" s="61">
        <f>SUM(I48:I56)</f>
        <v>1328.511469</v>
      </c>
      <c r="J57" s="33"/>
      <c r="K57" s="32"/>
      <c r="L57" s="32"/>
      <c r="M57" s="32"/>
      <c r="N57" s="33"/>
      <c r="O57" s="32"/>
      <c r="P57" s="33"/>
      <c r="Q57" s="33"/>
      <c r="R57" s="33"/>
      <c r="S57" s="33"/>
      <c r="T57" s="33"/>
      <c r="U57" s="33"/>
      <c r="V57" s="33"/>
      <c r="W57" s="33"/>
      <c r="X57" s="33"/>
      <c r="Y57" s="33"/>
      <c r="Z57" s="33"/>
    </row>
    <row r="58" ht="12.75" customHeight="1">
      <c r="A58" s="80"/>
      <c r="B58" s="14"/>
      <c r="C58" s="14"/>
      <c r="D58" s="14"/>
      <c r="E58" s="14"/>
      <c r="F58" s="14"/>
      <c r="G58" s="14"/>
      <c r="H58" s="14"/>
      <c r="I58" s="81"/>
      <c r="J58" s="33"/>
      <c r="K58" s="32"/>
      <c r="L58" s="32"/>
      <c r="M58" s="32"/>
      <c r="N58" s="33"/>
      <c r="O58" s="32"/>
      <c r="P58" s="33"/>
      <c r="Q58" s="33"/>
      <c r="R58" s="33"/>
      <c r="S58" s="33"/>
      <c r="T58" s="33"/>
      <c r="U58" s="33"/>
      <c r="V58" s="33"/>
      <c r="W58" s="33"/>
      <c r="X58" s="33"/>
      <c r="Y58" s="33"/>
      <c r="Z58" s="33"/>
    </row>
    <row r="59" ht="12.75" customHeight="1">
      <c r="A59" s="54" t="s">
        <v>89</v>
      </c>
      <c r="B59" s="14"/>
      <c r="C59" s="14"/>
      <c r="D59" s="14"/>
      <c r="E59" s="14"/>
      <c r="F59" s="14"/>
      <c r="G59" s="15"/>
      <c r="H59" s="82" t="s">
        <v>90</v>
      </c>
      <c r="I59" s="55" t="s">
        <v>59</v>
      </c>
      <c r="J59" s="33"/>
      <c r="K59" s="32"/>
      <c r="L59" s="32"/>
      <c r="M59" s="32"/>
      <c r="N59" s="33"/>
      <c r="O59" s="32"/>
      <c r="P59" s="33"/>
      <c r="Q59" s="33"/>
      <c r="R59" s="33"/>
      <c r="S59" s="33"/>
      <c r="T59" s="33"/>
      <c r="U59" s="33"/>
      <c r="V59" s="33"/>
      <c r="W59" s="33"/>
      <c r="X59" s="33"/>
      <c r="Y59" s="33"/>
      <c r="Z59" s="33"/>
    </row>
    <row r="60" ht="12.75" customHeight="1">
      <c r="A60" s="56" t="s">
        <v>31</v>
      </c>
      <c r="B60" s="83" t="s">
        <v>91</v>
      </c>
      <c r="C60" s="14"/>
      <c r="D60" s="14"/>
      <c r="E60" s="14"/>
      <c r="F60" s="14"/>
      <c r="G60" s="15"/>
      <c r="H60" s="84">
        <v>5.5</v>
      </c>
      <c r="I60" s="58">
        <f>' V.A_VT'!E11</f>
        <v>51.1452</v>
      </c>
      <c r="J60" s="33"/>
      <c r="K60" s="32"/>
      <c r="L60" s="32"/>
      <c r="M60" s="32"/>
      <c r="N60" s="33"/>
      <c r="O60" s="32"/>
      <c r="P60" s="33"/>
      <c r="Q60" s="33"/>
      <c r="R60" s="33"/>
      <c r="S60" s="33"/>
      <c r="T60" s="33"/>
      <c r="U60" s="33"/>
      <c r="V60" s="33"/>
      <c r="W60" s="33"/>
      <c r="X60" s="33"/>
      <c r="Y60" s="33"/>
      <c r="Z60" s="33"/>
    </row>
    <row r="61" ht="12.75" customHeight="1">
      <c r="A61" s="56" t="s">
        <v>33</v>
      </c>
      <c r="B61" s="83" t="s">
        <v>92</v>
      </c>
      <c r="C61" s="14"/>
      <c r="D61" s="14"/>
      <c r="E61" s="14"/>
      <c r="F61" s="14"/>
      <c r="G61" s="15"/>
      <c r="H61" s="130">
        <v>40.5</v>
      </c>
      <c r="I61" s="58">
        <f>' V.A_VT'!E18</f>
        <v>850.5</v>
      </c>
      <c r="J61" s="33"/>
      <c r="K61" s="32"/>
      <c r="L61" s="32"/>
      <c r="M61" s="32"/>
      <c r="N61" s="33"/>
      <c r="O61" s="32"/>
      <c r="P61" s="33"/>
      <c r="Q61" s="33"/>
      <c r="R61" s="33"/>
      <c r="S61" s="33"/>
      <c r="T61" s="33"/>
      <c r="U61" s="33"/>
      <c r="V61" s="33"/>
      <c r="W61" s="33"/>
      <c r="X61" s="33"/>
      <c r="Y61" s="33"/>
      <c r="Z61" s="33"/>
    </row>
    <row r="62" ht="12.75" customHeight="1">
      <c r="A62" s="56" t="s">
        <v>36</v>
      </c>
      <c r="B62" s="40" t="s">
        <v>93</v>
      </c>
      <c r="C62" s="14"/>
      <c r="D62" s="14"/>
      <c r="E62" s="14"/>
      <c r="F62" s="14"/>
      <c r="G62" s="15"/>
      <c r="H62" s="84">
        <v>0.0</v>
      </c>
      <c r="I62" s="58">
        <v>0.0</v>
      </c>
      <c r="J62" s="33"/>
      <c r="K62" s="32"/>
      <c r="L62" s="32"/>
      <c r="M62" s="32"/>
      <c r="N62" s="33"/>
      <c r="O62" s="32"/>
      <c r="P62" s="33"/>
      <c r="Q62" s="33"/>
      <c r="R62" s="33"/>
      <c r="S62" s="33"/>
      <c r="T62" s="33"/>
      <c r="U62" s="33"/>
      <c r="V62" s="33"/>
      <c r="W62" s="33"/>
      <c r="X62" s="33"/>
      <c r="Y62" s="33"/>
      <c r="Z62" s="33"/>
    </row>
    <row r="63" ht="12.75" customHeight="1">
      <c r="A63" s="56" t="s">
        <v>39</v>
      </c>
      <c r="B63" s="83" t="s">
        <v>94</v>
      </c>
      <c r="C63" s="14"/>
      <c r="D63" s="14"/>
      <c r="E63" s="14"/>
      <c r="F63" s="14"/>
      <c r="G63" s="15"/>
      <c r="H63" s="84">
        <v>0.0</v>
      </c>
      <c r="I63" s="58">
        <v>0.0</v>
      </c>
      <c r="J63" s="33"/>
      <c r="K63" s="32"/>
      <c r="L63" s="32"/>
      <c r="M63" s="32"/>
      <c r="N63" s="33"/>
      <c r="O63" s="32"/>
      <c r="P63" s="33"/>
      <c r="Q63" s="33"/>
      <c r="R63" s="33"/>
      <c r="S63" s="33"/>
      <c r="T63" s="33"/>
      <c r="U63" s="33"/>
      <c r="V63" s="33"/>
      <c r="W63" s="33"/>
      <c r="X63" s="33"/>
      <c r="Y63" s="33"/>
      <c r="Z63" s="33"/>
    </row>
    <row r="64" ht="12.75" customHeight="1">
      <c r="A64" s="56" t="s">
        <v>41</v>
      </c>
      <c r="B64" s="40" t="s">
        <v>95</v>
      </c>
      <c r="C64" s="14"/>
      <c r="D64" s="14"/>
      <c r="E64" s="14"/>
      <c r="F64" s="14"/>
      <c r="G64" s="15"/>
      <c r="H64" s="130">
        <v>2.75</v>
      </c>
      <c r="I64" s="58">
        <f>H64</f>
        <v>2.75</v>
      </c>
      <c r="J64" s="33"/>
      <c r="K64" s="32"/>
      <c r="L64" s="32"/>
      <c r="M64" s="32"/>
      <c r="N64" s="33"/>
      <c r="O64" s="32"/>
      <c r="P64" s="33"/>
      <c r="Q64" s="33"/>
      <c r="R64" s="33"/>
      <c r="S64" s="33"/>
      <c r="T64" s="33"/>
      <c r="U64" s="33"/>
      <c r="V64" s="33"/>
      <c r="W64" s="33"/>
      <c r="X64" s="33"/>
      <c r="Y64" s="33"/>
      <c r="Z64" s="33"/>
    </row>
    <row r="65" ht="12.75" customHeight="1">
      <c r="A65" s="56" t="s">
        <v>65</v>
      </c>
      <c r="B65" s="83" t="s">
        <v>66</v>
      </c>
      <c r="C65" s="14"/>
      <c r="D65" s="14"/>
      <c r="E65" s="14"/>
      <c r="F65" s="14"/>
      <c r="G65" s="15"/>
      <c r="H65" s="84"/>
      <c r="I65" s="58"/>
      <c r="J65" s="33"/>
      <c r="K65" s="32"/>
      <c r="L65" s="32"/>
      <c r="M65" s="32"/>
      <c r="N65" s="33"/>
      <c r="O65" s="32"/>
      <c r="P65" s="33"/>
      <c r="Q65" s="33"/>
      <c r="R65" s="33"/>
      <c r="S65" s="33"/>
      <c r="T65" s="33"/>
      <c r="U65" s="33"/>
      <c r="V65" s="33"/>
      <c r="W65" s="33"/>
      <c r="X65" s="33"/>
      <c r="Y65" s="33"/>
      <c r="Z65" s="33"/>
    </row>
    <row r="66" ht="12.75" customHeight="1">
      <c r="A66" s="60" t="s">
        <v>96</v>
      </c>
      <c r="B66" s="14"/>
      <c r="C66" s="14"/>
      <c r="D66" s="14"/>
      <c r="E66" s="14"/>
      <c r="F66" s="14"/>
      <c r="G66" s="14"/>
      <c r="H66" s="15"/>
      <c r="I66" s="61">
        <f>SUM(I60:I65)</f>
        <v>904.3952</v>
      </c>
      <c r="J66" s="33"/>
      <c r="K66" s="32"/>
      <c r="L66" s="32"/>
      <c r="M66" s="32"/>
      <c r="N66" s="33"/>
      <c r="O66" s="32"/>
      <c r="P66" s="33"/>
      <c r="Q66" s="33"/>
      <c r="R66" s="33"/>
      <c r="S66" s="33"/>
      <c r="T66" s="33"/>
      <c r="U66" s="33"/>
      <c r="V66" s="33"/>
      <c r="W66" s="33"/>
      <c r="X66" s="33"/>
      <c r="Y66" s="33"/>
      <c r="Z66" s="33"/>
    </row>
    <row r="67" ht="30.0" hidden="1" customHeight="1">
      <c r="A67" s="65" t="s">
        <v>195</v>
      </c>
      <c r="B67" s="63"/>
      <c r="C67" s="63"/>
      <c r="D67" s="63"/>
      <c r="E67" s="63"/>
      <c r="F67" s="63"/>
      <c r="G67" s="63"/>
      <c r="H67" s="63"/>
      <c r="I67" s="63"/>
      <c r="J67" s="33"/>
      <c r="K67" s="32"/>
      <c r="L67" s="32"/>
      <c r="M67" s="32"/>
      <c r="N67" s="33"/>
      <c r="O67" s="32"/>
      <c r="P67" s="33"/>
      <c r="Q67" s="33"/>
      <c r="R67" s="33"/>
      <c r="S67" s="33"/>
      <c r="T67" s="33"/>
      <c r="U67" s="33"/>
      <c r="V67" s="33"/>
      <c r="W67" s="33"/>
      <c r="X67" s="33"/>
      <c r="Y67" s="33"/>
      <c r="Z67" s="33"/>
    </row>
    <row r="68" ht="30.0" hidden="1" customHeight="1">
      <c r="A68" s="66" t="s">
        <v>196</v>
      </c>
      <c r="J68" s="86" t="s">
        <v>99</v>
      </c>
      <c r="S68" s="33"/>
      <c r="T68" s="33"/>
      <c r="U68" s="33"/>
      <c r="V68" s="33"/>
      <c r="W68" s="33"/>
      <c r="X68" s="33"/>
      <c r="Y68" s="33"/>
      <c r="Z68" s="33"/>
    </row>
    <row r="69" ht="30.0" hidden="1" customHeight="1">
      <c r="A69" s="87" t="s">
        <v>197</v>
      </c>
      <c r="J69" s="33"/>
      <c r="K69" s="32"/>
      <c r="L69" s="32"/>
      <c r="M69" s="32"/>
      <c r="N69" s="33"/>
      <c r="O69" s="32"/>
      <c r="P69" s="33"/>
      <c r="Q69" s="33"/>
      <c r="R69" s="33"/>
      <c r="S69" s="33"/>
      <c r="T69" s="33"/>
      <c r="U69" s="33"/>
      <c r="V69" s="33"/>
      <c r="W69" s="33"/>
      <c r="X69" s="33"/>
      <c r="Y69" s="33"/>
      <c r="Z69" s="33"/>
    </row>
    <row r="70" ht="18.75" hidden="1" customHeight="1">
      <c r="A70" s="88" t="s">
        <v>198</v>
      </c>
      <c r="J70" s="33"/>
      <c r="K70" s="32"/>
      <c r="L70" s="32"/>
      <c r="M70" s="32"/>
      <c r="N70" s="33"/>
      <c r="O70" s="32"/>
      <c r="P70" s="33"/>
      <c r="Q70" s="33"/>
      <c r="R70" s="33"/>
      <c r="S70" s="33"/>
      <c r="T70" s="33"/>
      <c r="U70" s="33"/>
      <c r="V70" s="33"/>
      <c r="W70" s="33"/>
      <c r="X70" s="33"/>
      <c r="Y70" s="33"/>
      <c r="Z70" s="33"/>
    </row>
    <row r="71" ht="12.75" customHeight="1">
      <c r="A71" s="89"/>
      <c r="B71" s="90"/>
      <c r="C71" s="90"/>
      <c r="D71" s="90"/>
      <c r="E71" s="90"/>
      <c r="F71" s="90"/>
      <c r="G71" s="90"/>
      <c r="H71" s="90"/>
      <c r="I71" s="91"/>
      <c r="J71" s="33"/>
      <c r="K71" s="32"/>
      <c r="L71" s="32"/>
      <c r="M71" s="32"/>
      <c r="N71" s="33"/>
      <c r="O71" s="32"/>
      <c r="P71" s="33"/>
      <c r="Q71" s="33"/>
      <c r="R71" s="33"/>
      <c r="S71" s="33"/>
      <c r="T71" s="33"/>
      <c r="U71" s="33"/>
      <c r="V71" s="33"/>
      <c r="W71" s="33"/>
      <c r="X71" s="33"/>
      <c r="Y71" s="33"/>
      <c r="Z71" s="33"/>
    </row>
    <row r="72" ht="12.75" customHeight="1">
      <c r="A72" s="53" t="s">
        <v>102</v>
      </c>
      <c r="B72" s="14"/>
      <c r="C72" s="14"/>
      <c r="D72" s="14"/>
      <c r="E72" s="14"/>
      <c r="F72" s="14"/>
      <c r="G72" s="14"/>
      <c r="H72" s="14"/>
      <c r="I72" s="15"/>
      <c r="J72" s="33"/>
      <c r="K72" s="32"/>
      <c r="L72" s="32"/>
      <c r="M72" s="32"/>
      <c r="N72" s="33"/>
      <c r="O72" s="32"/>
      <c r="P72" s="33"/>
      <c r="Q72" s="33"/>
      <c r="R72" s="33"/>
      <c r="S72" s="33"/>
      <c r="T72" s="33"/>
      <c r="U72" s="33"/>
      <c r="V72" s="33"/>
      <c r="W72" s="33"/>
      <c r="X72" s="33"/>
      <c r="Y72" s="33"/>
      <c r="Z72" s="33"/>
    </row>
    <row r="73" ht="12.75" customHeight="1">
      <c r="A73" s="60" t="s">
        <v>103</v>
      </c>
      <c r="B73" s="14"/>
      <c r="C73" s="14"/>
      <c r="D73" s="14"/>
      <c r="E73" s="14"/>
      <c r="F73" s="14"/>
      <c r="G73" s="14"/>
      <c r="H73" s="15"/>
      <c r="I73" s="56" t="s">
        <v>59</v>
      </c>
      <c r="J73" s="33"/>
      <c r="K73" s="32"/>
      <c r="L73" s="92"/>
      <c r="M73" s="32"/>
      <c r="N73" s="33"/>
      <c r="O73" s="32"/>
      <c r="P73" s="33"/>
      <c r="Q73" s="33"/>
      <c r="R73" s="33"/>
      <c r="S73" s="33"/>
      <c r="T73" s="33"/>
      <c r="U73" s="33"/>
      <c r="V73" s="33"/>
      <c r="W73" s="33"/>
      <c r="X73" s="33"/>
      <c r="Y73" s="33"/>
      <c r="Z73" s="33"/>
    </row>
    <row r="74" ht="12.75" customHeight="1">
      <c r="A74" s="56" t="s">
        <v>104</v>
      </c>
      <c r="B74" s="40" t="s">
        <v>105</v>
      </c>
      <c r="C74" s="14"/>
      <c r="D74" s="14"/>
      <c r="E74" s="14"/>
      <c r="F74" s="14"/>
      <c r="G74" s="14"/>
      <c r="H74" s="15"/>
      <c r="I74" s="58">
        <f>I41</f>
        <v>612.5055133</v>
      </c>
      <c r="J74" s="33"/>
      <c r="K74" s="32"/>
      <c r="L74" s="32"/>
      <c r="M74" s="32"/>
      <c r="N74" s="33"/>
      <c r="O74" s="32"/>
      <c r="P74" s="33"/>
      <c r="Q74" s="33"/>
      <c r="R74" s="33"/>
      <c r="S74" s="33"/>
      <c r="T74" s="33"/>
      <c r="U74" s="33"/>
      <c r="V74" s="33"/>
      <c r="W74" s="33"/>
      <c r="X74" s="33"/>
      <c r="Y74" s="33"/>
      <c r="Z74" s="33"/>
    </row>
    <row r="75" ht="12.75" customHeight="1">
      <c r="A75" s="56" t="s">
        <v>106</v>
      </c>
      <c r="B75" s="40" t="s">
        <v>107</v>
      </c>
      <c r="C75" s="14"/>
      <c r="D75" s="14"/>
      <c r="E75" s="14"/>
      <c r="F75" s="14"/>
      <c r="G75" s="14"/>
      <c r="H75" s="15"/>
      <c r="I75" s="58">
        <f>I57</f>
        <v>1328.511469</v>
      </c>
      <c r="J75" s="33"/>
      <c r="K75" s="32"/>
      <c r="L75" s="32"/>
      <c r="M75" s="32"/>
      <c r="N75" s="33"/>
      <c r="O75" s="32"/>
      <c r="P75" s="33"/>
      <c r="Q75" s="33"/>
      <c r="R75" s="33"/>
      <c r="S75" s="33"/>
      <c r="T75" s="33"/>
      <c r="U75" s="33"/>
      <c r="V75" s="33"/>
      <c r="W75" s="33"/>
      <c r="X75" s="33"/>
      <c r="Y75" s="33"/>
      <c r="Z75" s="33"/>
    </row>
    <row r="76" ht="12.75" customHeight="1">
      <c r="A76" s="56" t="s">
        <v>108</v>
      </c>
      <c r="B76" s="40" t="s">
        <v>109</v>
      </c>
      <c r="C76" s="14"/>
      <c r="D76" s="14"/>
      <c r="E76" s="14"/>
      <c r="F76" s="14"/>
      <c r="G76" s="14"/>
      <c r="H76" s="15"/>
      <c r="I76" s="58">
        <f>I66</f>
        <v>904.3952</v>
      </c>
      <c r="J76" s="33"/>
      <c r="K76" s="32"/>
      <c r="L76" s="32"/>
      <c r="M76" s="32"/>
      <c r="N76" s="33"/>
      <c r="O76" s="32"/>
      <c r="P76" s="33"/>
      <c r="Q76" s="33"/>
      <c r="R76" s="33"/>
      <c r="S76" s="33"/>
      <c r="T76" s="33"/>
      <c r="U76" s="33"/>
      <c r="V76" s="33"/>
      <c r="W76" s="33"/>
      <c r="X76" s="33"/>
      <c r="Y76" s="33"/>
      <c r="Z76" s="33"/>
    </row>
    <row r="77" ht="12.75" customHeight="1">
      <c r="A77" s="60" t="s">
        <v>110</v>
      </c>
      <c r="B77" s="14"/>
      <c r="C77" s="14"/>
      <c r="D77" s="14"/>
      <c r="E77" s="14"/>
      <c r="F77" s="14"/>
      <c r="G77" s="14"/>
      <c r="H77" s="15"/>
      <c r="I77" s="61">
        <f>TRUNC(SUM(I74:I76),2)</f>
        <v>2845.41</v>
      </c>
      <c r="J77" s="33"/>
      <c r="K77" s="32"/>
      <c r="L77" s="32"/>
      <c r="M77" s="32"/>
      <c r="N77" s="33"/>
      <c r="O77" s="32"/>
      <c r="P77" s="33"/>
      <c r="Q77" s="33"/>
      <c r="R77" s="33"/>
      <c r="S77" s="33"/>
      <c r="T77" s="33"/>
      <c r="U77" s="33"/>
      <c r="V77" s="33"/>
      <c r="W77" s="33"/>
      <c r="X77" s="33"/>
      <c r="Y77" s="33"/>
      <c r="Z77" s="33"/>
    </row>
    <row r="78" ht="12.75" customHeight="1">
      <c r="A78" s="93"/>
      <c r="B78" s="93"/>
      <c r="C78" s="93"/>
      <c r="D78" s="93"/>
      <c r="E78" s="93"/>
      <c r="F78" s="93"/>
      <c r="G78" s="93"/>
      <c r="H78" s="93"/>
      <c r="I78" s="94"/>
      <c r="J78" s="33"/>
      <c r="K78" s="32"/>
      <c r="L78" s="32"/>
      <c r="M78" s="32"/>
      <c r="N78" s="33"/>
      <c r="O78" s="32"/>
      <c r="P78" s="33"/>
      <c r="Q78" s="33"/>
      <c r="R78" s="33"/>
      <c r="S78" s="33"/>
      <c r="T78" s="33"/>
      <c r="U78" s="33"/>
      <c r="V78" s="33"/>
      <c r="W78" s="33"/>
      <c r="X78" s="33"/>
      <c r="Y78" s="33"/>
      <c r="Z78" s="33"/>
    </row>
    <row r="79" ht="12.75" customHeight="1">
      <c r="A79" s="53" t="s">
        <v>111</v>
      </c>
      <c r="B79" s="14"/>
      <c r="C79" s="14"/>
      <c r="D79" s="14"/>
      <c r="E79" s="14"/>
      <c r="F79" s="14"/>
      <c r="G79" s="14"/>
      <c r="H79" s="14"/>
      <c r="I79" s="15"/>
      <c r="J79" s="33"/>
      <c r="K79" s="32"/>
      <c r="L79" s="32"/>
      <c r="M79" s="32"/>
      <c r="N79" s="33"/>
      <c r="O79" s="32"/>
      <c r="P79" s="33"/>
      <c r="Q79" s="33"/>
      <c r="R79" s="33"/>
      <c r="S79" s="33"/>
      <c r="T79" s="33"/>
      <c r="U79" s="33"/>
      <c r="V79" s="33"/>
      <c r="W79" s="33"/>
      <c r="X79" s="33"/>
      <c r="Y79" s="33"/>
      <c r="Z79" s="33"/>
    </row>
    <row r="80" ht="12.75" customHeight="1">
      <c r="A80" s="56">
        <v>3.0</v>
      </c>
      <c r="B80" s="60" t="s">
        <v>112</v>
      </c>
      <c r="C80" s="14"/>
      <c r="D80" s="14"/>
      <c r="E80" s="14"/>
      <c r="F80" s="14"/>
      <c r="G80" s="15"/>
      <c r="H80" s="56" t="s">
        <v>58</v>
      </c>
      <c r="I80" s="56" t="s">
        <v>59</v>
      </c>
      <c r="J80" s="33"/>
      <c r="K80" s="32"/>
      <c r="L80" s="32"/>
      <c r="M80" s="32"/>
      <c r="N80" s="33"/>
      <c r="O80" s="32"/>
      <c r="P80" s="33"/>
      <c r="Q80" s="33"/>
      <c r="R80" s="33"/>
      <c r="S80" s="33"/>
      <c r="T80" s="33"/>
      <c r="U80" s="33"/>
      <c r="V80" s="33"/>
      <c r="W80" s="33"/>
      <c r="X80" s="33"/>
      <c r="Y80" s="33"/>
      <c r="Z80" s="33"/>
    </row>
    <row r="81" ht="12.75" customHeight="1">
      <c r="A81" s="56" t="s">
        <v>31</v>
      </c>
      <c r="B81" s="40" t="s">
        <v>113</v>
      </c>
      <c r="C81" s="14"/>
      <c r="D81" s="14"/>
      <c r="E81" s="14"/>
      <c r="F81" s="14"/>
      <c r="G81" s="15"/>
      <c r="H81" s="59">
        <v>0.0046</v>
      </c>
      <c r="I81" s="58">
        <f t="shared" ref="I81:I86" si="2">$I$35*H81</f>
        <v>13.788868</v>
      </c>
      <c r="J81" s="33"/>
      <c r="K81" s="32"/>
      <c r="L81" s="32"/>
      <c r="M81" s="32"/>
      <c r="N81" s="33"/>
      <c r="O81" s="32"/>
      <c r="P81" s="33"/>
      <c r="Q81" s="33"/>
      <c r="R81" s="33"/>
      <c r="S81" s="33"/>
      <c r="T81" s="33"/>
      <c r="U81" s="33"/>
      <c r="V81" s="33"/>
      <c r="W81" s="33"/>
      <c r="X81" s="33"/>
      <c r="Y81" s="33"/>
      <c r="Z81" s="33"/>
    </row>
    <row r="82" ht="12.75" customHeight="1">
      <c r="A82" s="56" t="s">
        <v>33</v>
      </c>
      <c r="B82" s="40" t="s">
        <v>114</v>
      </c>
      <c r="C82" s="14"/>
      <c r="D82" s="14"/>
      <c r="E82" s="14"/>
      <c r="F82" s="14"/>
      <c r="G82" s="15"/>
      <c r="H82" s="59">
        <f>H81*0.08</f>
        <v>0.000368</v>
      </c>
      <c r="I82" s="58">
        <f t="shared" si="2"/>
        <v>1.10310944</v>
      </c>
      <c r="J82" s="33"/>
      <c r="K82" s="32"/>
      <c r="L82" s="32"/>
      <c r="M82" s="32"/>
      <c r="N82" s="33"/>
      <c r="O82" s="32"/>
      <c r="P82" s="33"/>
      <c r="Q82" s="33"/>
      <c r="R82" s="33"/>
      <c r="S82" s="33"/>
      <c r="T82" s="33"/>
      <c r="U82" s="33"/>
      <c r="V82" s="33"/>
      <c r="W82" s="33"/>
      <c r="X82" s="33"/>
      <c r="Y82" s="33"/>
      <c r="Z82" s="33"/>
    </row>
    <row r="83" ht="12.75" customHeight="1">
      <c r="A83" s="56" t="s">
        <v>36</v>
      </c>
      <c r="B83" s="40" t="s">
        <v>115</v>
      </c>
      <c r="C83" s="14"/>
      <c r="D83" s="14"/>
      <c r="E83" s="14"/>
      <c r="F83" s="14"/>
      <c r="G83" s="15"/>
      <c r="H83" s="59">
        <v>0.025</v>
      </c>
      <c r="I83" s="58">
        <f t="shared" si="2"/>
        <v>74.9395</v>
      </c>
      <c r="J83" s="33"/>
      <c r="K83" s="32"/>
      <c r="L83" s="32"/>
      <c r="M83" s="32"/>
      <c r="N83" s="33"/>
      <c r="O83" s="32"/>
      <c r="P83" s="33"/>
      <c r="Q83" s="33"/>
      <c r="R83" s="33"/>
      <c r="S83" s="33"/>
      <c r="T83" s="33"/>
      <c r="U83" s="33"/>
      <c r="V83" s="33"/>
      <c r="W83" s="33"/>
      <c r="X83" s="33"/>
      <c r="Y83" s="33"/>
      <c r="Z83" s="33"/>
    </row>
    <row r="84" ht="12.75" customHeight="1">
      <c r="A84" s="56" t="s">
        <v>39</v>
      </c>
      <c r="B84" s="40" t="s">
        <v>116</v>
      </c>
      <c r="C84" s="14"/>
      <c r="D84" s="14"/>
      <c r="E84" s="14"/>
      <c r="F84" s="14"/>
      <c r="G84" s="15"/>
      <c r="H84" s="59">
        <v>0.0194</v>
      </c>
      <c r="I84" s="58">
        <f t="shared" si="2"/>
        <v>58.153052</v>
      </c>
      <c r="J84" s="33"/>
      <c r="K84" s="33"/>
      <c r="L84" s="92"/>
      <c r="M84" s="33"/>
      <c r="N84" s="33"/>
      <c r="O84" s="33"/>
      <c r="P84" s="33"/>
      <c r="Q84" s="33"/>
      <c r="R84" s="33"/>
      <c r="S84" s="33"/>
      <c r="T84" s="33"/>
      <c r="U84" s="33"/>
      <c r="V84" s="33"/>
      <c r="W84" s="33"/>
      <c r="X84" s="33"/>
      <c r="Y84" s="33"/>
      <c r="Z84" s="33"/>
    </row>
    <row r="85" ht="12.75" customHeight="1">
      <c r="A85" s="56" t="s">
        <v>41</v>
      </c>
      <c r="B85" s="40" t="s">
        <v>117</v>
      </c>
      <c r="C85" s="14"/>
      <c r="D85" s="14"/>
      <c r="E85" s="14"/>
      <c r="F85" s="14"/>
      <c r="G85" s="15"/>
      <c r="H85" s="95">
        <f>H84*H57</f>
        <v>0.0071392</v>
      </c>
      <c r="I85" s="58">
        <f t="shared" si="2"/>
        <v>21.40032314</v>
      </c>
      <c r="J85" s="33"/>
      <c r="K85" s="96"/>
      <c r="L85" s="33"/>
      <c r="M85" s="33"/>
      <c r="N85" s="33"/>
      <c r="O85" s="33"/>
      <c r="P85" s="33"/>
      <c r="Q85" s="33"/>
      <c r="R85" s="33"/>
      <c r="S85" s="33"/>
      <c r="T85" s="33"/>
      <c r="U85" s="33"/>
      <c r="V85" s="33"/>
      <c r="W85" s="33"/>
      <c r="X85" s="33"/>
      <c r="Y85" s="33"/>
      <c r="Z85" s="33"/>
    </row>
    <row r="86" ht="12.75" customHeight="1">
      <c r="A86" s="56" t="s">
        <v>65</v>
      </c>
      <c r="B86" s="40" t="s">
        <v>118</v>
      </c>
      <c r="C86" s="14"/>
      <c r="D86" s="14"/>
      <c r="E86" s="14"/>
      <c r="F86" s="14"/>
      <c r="G86" s="15"/>
      <c r="H86" s="59">
        <v>0.025</v>
      </c>
      <c r="I86" s="58">
        <f t="shared" si="2"/>
        <v>74.9395</v>
      </c>
      <c r="J86" s="33"/>
      <c r="K86" s="32"/>
      <c r="L86" s="33"/>
      <c r="M86" s="33"/>
      <c r="N86" s="33"/>
      <c r="O86" s="33"/>
      <c r="P86" s="33"/>
      <c r="Q86" s="33"/>
      <c r="R86" s="33"/>
      <c r="S86" s="33"/>
      <c r="T86" s="33"/>
      <c r="U86" s="33"/>
      <c r="V86" s="33"/>
      <c r="W86" s="33"/>
      <c r="X86" s="33"/>
      <c r="Y86" s="33"/>
      <c r="Z86" s="33"/>
    </row>
    <row r="87" ht="12.75" customHeight="1">
      <c r="A87" s="60" t="s">
        <v>119</v>
      </c>
      <c r="B87" s="14"/>
      <c r="C87" s="14"/>
      <c r="D87" s="14"/>
      <c r="E87" s="14"/>
      <c r="F87" s="14"/>
      <c r="G87" s="15"/>
      <c r="H87" s="64">
        <f>TRUNC(SUM(H81:H86),4)</f>
        <v>0.0815</v>
      </c>
      <c r="I87" s="61">
        <f>TRUNC(SUM(I81:I86),2)</f>
        <v>244.32</v>
      </c>
      <c r="J87" s="33"/>
      <c r="K87" s="32"/>
      <c r="L87" s="33"/>
      <c r="M87" s="33"/>
      <c r="N87" s="33"/>
      <c r="O87" s="33"/>
      <c r="P87" s="33"/>
      <c r="Q87" s="33"/>
      <c r="R87" s="33"/>
      <c r="S87" s="33"/>
      <c r="T87" s="33"/>
      <c r="U87" s="33"/>
      <c r="V87" s="33"/>
      <c r="W87" s="33"/>
      <c r="X87" s="33"/>
      <c r="Y87" s="33"/>
      <c r="Z87" s="33"/>
    </row>
    <row r="88" ht="12.75" customHeight="1">
      <c r="A88" s="60"/>
      <c r="B88" s="14"/>
      <c r="C88" s="14"/>
      <c r="D88" s="14"/>
      <c r="E88" s="14"/>
      <c r="F88" s="14"/>
      <c r="G88" s="14"/>
      <c r="H88" s="14"/>
      <c r="I88" s="14"/>
      <c r="J88" s="33"/>
      <c r="K88" s="32"/>
      <c r="L88" s="33"/>
      <c r="M88" s="33"/>
      <c r="N88" s="33"/>
      <c r="O88" s="33"/>
      <c r="P88" s="33"/>
      <c r="Q88" s="33"/>
      <c r="R88" s="33"/>
      <c r="S88" s="33"/>
      <c r="T88" s="33"/>
      <c r="U88" s="33"/>
      <c r="V88" s="33"/>
      <c r="W88" s="33"/>
      <c r="X88" s="33"/>
      <c r="Y88" s="33"/>
      <c r="Z88" s="33"/>
    </row>
    <row r="89" ht="12.75" customHeight="1">
      <c r="A89" s="53" t="s">
        <v>120</v>
      </c>
      <c r="B89" s="14"/>
      <c r="C89" s="14"/>
      <c r="D89" s="14"/>
      <c r="E89" s="14"/>
      <c r="F89" s="14"/>
      <c r="G89" s="14"/>
      <c r="H89" s="14"/>
      <c r="I89" s="15"/>
      <c r="J89" s="33"/>
      <c r="K89" s="32"/>
      <c r="L89" s="33"/>
      <c r="M89" s="33"/>
      <c r="N89" s="33"/>
      <c r="O89" s="33"/>
      <c r="P89" s="33"/>
      <c r="Q89" s="33"/>
      <c r="R89" s="33"/>
      <c r="S89" s="33"/>
      <c r="T89" s="33"/>
      <c r="U89" s="33"/>
      <c r="V89" s="33"/>
      <c r="W89" s="33"/>
      <c r="X89" s="33"/>
      <c r="Y89" s="33"/>
      <c r="Z89" s="33"/>
    </row>
    <row r="90" ht="12.75" customHeight="1">
      <c r="A90" s="97" t="s">
        <v>121</v>
      </c>
      <c r="B90" s="14"/>
      <c r="C90" s="14"/>
      <c r="D90" s="14"/>
      <c r="E90" s="14"/>
      <c r="F90" s="14"/>
      <c r="G90" s="15"/>
      <c r="H90" s="98" t="s">
        <v>58</v>
      </c>
      <c r="I90" s="98" t="s">
        <v>59</v>
      </c>
      <c r="J90" s="33"/>
      <c r="K90" s="32"/>
      <c r="L90" s="33"/>
      <c r="M90" s="33"/>
      <c r="N90" s="33"/>
      <c r="O90" s="33"/>
      <c r="P90" s="33"/>
      <c r="Q90" s="33"/>
      <c r="R90" s="33"/>
      <c r="S90" s="33"/>
      <c r="T90" s="33"/>
      <c r="U90" s="33"/>
      <c r="V90" s="33"/>
      <c r="W90" s="33"/>
      <c r="X90" s="33"/>
      <c r="Y90" s="33"/>
      <c r="Z90" s="33"/>
    </row>
    <row r="91" ht="12.75" customHeight="1">
      <c r="A91" s="56" t="s">
        <v>31</v>
      </c>
      <c r="B91" s="40" t="s">
        <v>122</v>
      </c>
      <c r="C91" s="14"/>
      <c r="D91" s="14"/>
      <c r="E91" s="14"/>
      <c r="F91" s="14"/>
      <c r="G91" s="15"/>
      <c r="H91" s="99">
        <v>0.0162</v>
      </c>
      <c r="I91" s="58">
        <f t="shared" ref="I91:I96" si="3">$I$35*H91</f>
        <v>48.560796</v>
      </c>
      <c r="J91" s="33"/>
      <c r="K91" s="32"/>
      <c r="L91" s="33"/>
      <c r="M91" s="33"/>
      <c r="N91" s="33"/>
      <c r="O91" s="33"/>
      <c r="P91" s="33"/>
      <c r="Q91" s="33"/>
      <c r="R91" s="33"/>
      <c r="S91" s="33"/>
      <c r="T91" s="33"/>
      <c r="U91" s="33"/>
      <c r="V91" s="33"/>
      <c r="W91" s="33"/>
      <c r="X91" s="33"/>
      <c r="Y91" s="33"/>
      <c r="Z91" s="33"/>
    </row>
    <row r="92" ht="12.75" customHeight="1">
      <c r="A92" s="56" t="s">
        <v>33</v>
      </c>
      <c r="B92" s="40" t="s">
        <v>123</v>
      </c>
      <c r="C92" s="14"/>
      <c r="D92" s="14"/>
      <c r="E92" s="14"/>
      <c r="F92" s="14"/>
      <c r="G92" s="15"/>
      <c r="H92" s="59">
        <v>0.0028</v>
      </c>
      <c r="I92" s="58">
        <f t="shared" si="3"/>
        <v>8.393224</v>
      </c>
      <c r="J92" s="96"/>
      <c r="K92" s="32"/>
      <c r="L92" s="33"/>
      <c r="M92" s="33"/>
      <c r="N92" s="33"/>
      <c r="O92" s="33"/>
      <c r="P92" s="33"/>
      <c r="Q92" s="33"/>
      <c r="R92" s="33"/>
      <c r="S92" s="33"/>
      <c r="T92" s="33"/>
      <c r="U92" s="33"/>
      <c r="V92" s="33"/>
      <c r="W92" s="33"/>
      <c r="X92" s="33"/>
      <c r="Y92" s="33"/>
      <c r="Z92" s="33"/>
    </row>
    <row r="93" ht="12.75" customHeight="1">
      <c r="A93" s="56" t="s">
        <v>36</v>
      </c>
      <c r="B93" s="40" t="s">
        <v>124</v>
      </c>
      <c r="C93" s="14"/>
      <c r="D93" s="14"/>
      <c r="E93" s="14"/>
      <c r="F93" s="14"/>
      <c r="G93" s="15"/>
      <c r="H93" s="59">
        <v>2.0E-4</v>
      </c>
      <c r="I93" s="58">
        <f t="shared" si="3"/>
        <v>0.599516</v>
      </c>
      <c r="J93" s="96"/>
      <c r="K93" s="100"/>
      <c r="L93" s="33"/>
      <c r="M93" s="33"/>
      <c r="N93" s="33"/>
      <c r="O93" s="33"/>
      <c r="P93" s="33"/>
      <c r="Q93" s="33"/>
      <c r="R93" s="33"/>
      <c r="S93" s="33"/>
      <c r="T93" s="33"/>
      <c r="U93" s="33"/>
      <c r="V93" s="33"/>
      <c r="W93" s="33"/>
      <c r="X93" s="33"/>
      <c r="Y93" s="33"/>
      <c r="Z93" s="33"/>
    </row>
    <row r="94" ht="12.75" customHeight="1">
      <c r="A94" s="56" t="s">
        <v>39</v>
      </c>
      <c r="B94" s="40" t="s">
        <v>125</v>
      </c>
      <c r="C94" s="14"/>
      <c r="D94" s="14"/>
      <c r="E94" s="14"/>
      <c r="F94" s="14"/>
      <c r="G94" s="15"/>
      <c r="H94" s="59">
        <v>0.0033</v>
      </c>
      <c r="I94" s="58">
        <f t="shared" si="3"/>
        <v>9.892014</v>
      </c>
      <c r="J94" s="96"/>
      <c r="K94" s="100"/>
      <c r="L94" s="33"/>
      <c r="M94" s="33"/>
      <c r="N94" s="33"/>
      <c r="O94" s="33"/>
      <c r="P94" s="33"/>
      <c r="Q94" s="33"/>
      <c r="R94" s="33"/>
      <c r="S94" s="33"/>
      <c r="T94" s="33"/>
      <c r="U94" s="33"/>
      <c r="V94" s="33"/>
      <c r="W94" s="33"/>
      <c r="X94" s="33"/>
      <c r="Y94" s="33"/>
      <c r="Z94" s="33"/>
    </row>
    <row r="95" ht="12.75" customHeight="1">
      <c r="A95" s="56" t="s">
        <v>41</v>
      </c>
      <c r="B95" s="40" t="s">
        <v>126</v>
      </c>
      <c r="C95" s="14"/>
      <c r="D95" s="14"/>
      <c r="E95" s="14"/>
      <c r="F95" s="14"/>
      <c r="G95" s="15"/>
      <c r="H95" s="59">
        <v>7.0E-4</v>
      </c>
      <c r="I95" s="58">
        <f t="shared" si="3"/>
        <v>2.098306</v>
      </c>
      <c r="J95" s="32"/>
      <c r="K95" s="100"/>
      <c r="L95" s="33"/>
      <c r="M95" s="33"/>
      <c r="N95" s="33"/>
      <c r="O95" s="33"/>
      <c r="P95" s="33"/>
      <c r="Q95" s="33"/>
      <c r="R95" s="33"/>
      <c r="S95" s="33"/>
      <c r="T95" s="33"/>
      <c r="U95" s="33"/>
      <c r="V95" s="33"/>
      <c r="W95" s="33"/>
      <c r="X95" s="33"/>
      <c r="Y95" s="33"/>
      <c r="Z95" s="33"/>
    </row>
    <row r="96" ht="12.75" customHeight="1">
      <c r="A96" s="56" t="s">
        <v>65</v>
      </c>
      <c r="B96" s="40" t="s">
        <v>127</v>
      </c>
      <c r="C96" s="14"/>
      <c r="D96" s="14"/>
      <c r="E96" s="14"/>
      <c r="F96" s="14"/>
      <c r="G96" s="15"/>
      <c r="H96" s="59">
        <v>0.0</v>
      </c>
      <c r="I96" s="58">
        <f t="shared" si="3"/>
        <v>0</v>
      </c>
      <c r="J96" s="101"/>
      <c r="K96" s="32"/>
      <c r="L96" s="33"/>
      <c r="M96" s="33"/>
      <c r="N96" s="33"/>
      <c r="O96" s="33"/>
      <c r="P96" s="33"/>
      <c r="Q96" s="33"/>
      <c r="R96" s="33"/>
      <c r="S96" s="33"/>
      <c r="T96" s="33"/>
      <c r="U96" s="33"/>
      <c r="V96" s="33"/>
      <c r="W96" s="33"/>
      <c r="X96" s="33"/>
      <c r="Y96" s="33"/>
      <c r="Z96" s="33"/>
    </row>
    <row r="97" ht="12.75" customHeight="1">
      <c r="A97" s="60" t="s">
        <v>128</v>
      </c>
      <c r="B97" s="14"/>
      <c r="C97" s="14"/>
      <c r="D97" s="14"/>
      <c r="E97" s="14"/>
      <c r="F97" s="14"/>
      <c r="G97" s="15"/>
      <c r="H97" s="64">
        <f>TRUNC(SUM(H91:H96),4)</f>
        <v>0.0232</v>
      </c>
      <c r="I97" s="61">
        <f>TRUNC(SUM(I91:I96),2)</f>
        <v>69.54</v>
      </c>
      <c r="J97" s="33"/>
      <c r="K97" s="32"/>
      <c r="L97" s="33"/>
      <c r="M97" s="33"/>
      <c r="N97" s="33"/>
      <c r="O97" s="33"/>
      <c r="P97" s="33"/>
      <c r="Q97" s="33"/>
      <c r="R97" s="33"/>
      <c r="S97" s="33"/>
      <c r="T97" s="33"/>
      <c r="U97" s="33"/>
      <c r="V97" s="33"/>
      <c r="W97" s="33"/>
      <c r="X97" s="33"/>
      <c r="Y97" s="33"/>
      <c r="Z97" s="33"/>
    </row>
    <row r="98" ht="12.75" customHeight="1">
      <c r="A98" s="102"/>
      <c r="B98" s="14"/>
      <c r="C98" s="14"/>
      <c r="D98" s="14"/>
      <c r="E98" s="14"/>
      <c r="F98" s="14"/>
      <c r="G98" s="14"/>
      <c r="H98" s="14"/>
      <c r="I98" s="81"/>
      <c r="J98" s="33"/>
      <c r="K98" s="32"/>
      <c r="L98" s="33"/>
      <c r="M98" s="33"/>
      <c r="N98" s="33"/>
      <c r="O98" s="33"/>
      <c r="P98" s="33"/>
      <c r="Q98" s="33"/>
      <c r="R98" s="33"/>
      <c r="S98" s="33"/>
      <c r="T98" s="33"/>
      <c r="U98" s="33"/>
      <c r="V98" s="33"/>
      <c r="W98" s="33"/>
      <c r="X98" s="33"/>
      <c r="Y98" s="33"/>
      <c r="Z98" s="33"/>
    </row>
    <row r="99" ht="12.75" customHeight="1">
      <c r="A99" s="97" t="s">
        <v>129</v>
      </c>
      <c r="B99" s="14"/>
      <c r="C99" s="14"/>
      <c r="D99" s="14"/>
      <c r="E99" s="14"/>
      <c r="F99" s="14"/>
      <c r="G99" s="15"/>
      <c r="H99" s="98" t="s">
        <v>58</v>
      </c>
      <c r="I99" s="98" t="s">
        <v>59</v>
      </c>
      <c r="J99" s="33"/>
      <c r="K99" s="32"/>
      <c r="L99" s="33"/>
      <c r="M99" s="33"/>
      <c r="N99" s="33"/>
      <c r="O99" s="33"/>
      <c r="P99" s="33"/>
      <c r="Q99" s="33"/>
      <c r="R99" s="33"/>
      <c r="S99" s="33"/>
      <c r="T99" s="33"/>
      <c r="U99" s="33"/>
      <c r="V99" s="33"/>
      <c r="W99" s="33"/>
      <c r="X99" s="33"/>
      <c r="Y99" s="33"/>
      <c r="Z99" s="33"/>
    </row>
    <row r="100" ht="12.75" customHeight="1">
      <c r="A100" s="56" t="s">
        <v>31</v>
      </c>
      <c r="B100" s="40" t="s">
        <v>130</v>
      </c>
      <c r="C100" s="14"/>
      <c r="D100" s="14"/>
      <c r="E100" s="14"/>
      <c r="F100" s="14"/>
      <c r="G100" s="15"/>
      <c r="H100" s="59">
        <v>0.0</v>
      </c>
      <c r="I100" s="58">
        <f>$I$35*H100</f>
        <v>0</v>
      </c>
      <c r="J100" s="33"/>
      <c r="K100" s="32"/>
      <c r="L100" s="33"/>
      <c r="M100" s="33"/>
      <c r="N100" s="33"/>
      <c r="O100" s="33"/>
      <c r="P100" s="33"/>
      <c r="Q100" s="33"/>
      <c r="R100" s="33"/>
      <c r="S100" s="33"/>
      <c r="T100" s="33"/>
      <c r="U100" s="33"/>
      <c r="V100" s="33"/>
      <c r="W100" s="33"/>
      <c r="X100" s="33"/>
      <c r="Y100" s="33"/>
      <c r="Z100" s="33"/>
    </row>
    <row r="101" ht="12.75" customHeight="1">
      <c r="A101" s="60" t="s">
        <v>131</v>
      </c>
      <c r="B101" s="14"/>
      <c r="C101" s="14"/>
      <c r="D101" s="14"/>
      <c r="E101" s="14"/>
      <c r="F101" s="14"/>
      <c r="G101" s="15"/>
      <c r="H101" s="64">
        <f>TRUNC(SUM(H100),4)</f>
        <v>0</v>
      </c>
      <c r="I101" s="58">
        <f>TRUNC(SUM(I100),2)</f>
        <v>0</v>
      </c>
      <c r="J101" s="33"/>
      <c r="K101" s="32"/>
      <c r="L101" s="33"/>
      <c r="M101" s="33"/>
      <c r="N101" s="33"/>
      <c r="O101" s="33"/>
      <c r="P101" s="33"/>
      <c r="Q101" s="33"/>
      <c r="R101" s="33"/>
      <c r="S101" s="33"/>
      <c r="T101" s="33"/>
      <c r="U101" s="33"/>
      <c r="V101" s="33"/>
      <c r="W101" s="33"/>
      <c r="X101" s="33"/>
      <c r="Y101" s="33"/>
      <c r="Z101" s="33"/>
    </row>
    <row r="102" ht="12.75" customHeight="1">
      <c r="A102" s="103"/>
      <c r="B102" s="90"/>
      <c r="C102" s="90"/>
      <c r="D102" s="90"/>
      <c r="E102" s="90"/>
      <c r="F102" s="90"/>
      <c r="G102" s="90"/>
      <c r="H102" s="90"/>
      <c r="I102" s="91"/>
      <c r="J102" s="33"/>
      <c r="K102" s="32"/>
      <c r="L102" s="33"/>
      <c r="M102" s="33"/>
      <c r="N102" s="33"/>
      <c r="O102" s="33"/>
      <c r="P102" s="33"/>
      <c r="Q102" s="33"/>
      <c r="R102" s="33"/>
      <c r="S102" s="33"/>
      <c r="T102" s="33"/>
      <c r="U102" s="33"/>
      <c r="V102" s="33"/>
      <c r="W102" s="33"/>
      <c r="X102" s="33"/>
      <c r="Y102" s="33"/>
      <c r="Z102" s="33"/>
    </row>
    <row r="103" ht="12.75" customHeight="1">
      <c r="A103" s="53" t="s">
        <v>132</v>
      </c>
      <c r="B103" s="14"/>
      <c r="C103" s="14"/>
      <c r="D103" s="14"/>
      <c r="E103" s="14"/>
      <c r="F103" s="14"/>
      <c r="G103" s="14"/>
      <c r="H103" s="14"/>
      <c r="I103" s="15"/>
      <c r="J103" s="33"/>
      <c r="K103" s="32"/>
      <c r="L103" s="33"/>
      <c r="M103" s="33"/>
      <c r="N103" s="33"/>
      <c r="O103" s="33"/>
      <c r="P103" s="33"/>
      <c r="Q103" s="33"/>
      <c r="R103" s="33"/>
      <c r="S103" s="33"/>
      <c r="T103" s="33"/>
      <c r="U103" s="33"/>
      <c r="V103" s="33"/>
      <c r="W103" s="33"/>
      <c r="X103" s="33"/>
      <c r="Y103" s="33"/>
      <c r="Z103" s="33"/>
    </row>
    <row r="104" ht="12.75" customHeight="1">
      <c r="A104" s="60" t="s">
        <v>133</v>
      </c>
      <c r="B104" s="14"/>
      <c r="C104" s="14"/>
      <c r="D104" s="14"/>
      <c r="E104" s="14"/>
      <c r="F104" s="14"/>
      <c r="G104" s="14"/>
      <c r="H104" s="15"/>
      <c r="I104" s="56" t="s">
        <v>59</v>
      </c>
      <c r="J104" s="33"/>
      <c r="K104" s="32"/>
      <c r="L104" s="33"/>
      <c r="M104" s="33"/>
      <c r="N104" s="33"/>
      <c r="O104" s="33"/>
      <c r="P104" s="33"/>
      <c r="Q104" s="33"/>
      <c r="R104" s="33"/>
      <c r="S104" s="33"/>
      <c r="T104" s="33"/>
      <c r="U104" s="33"/>
      <c r="V104" s="33"/>
      <c r="W104" s="33"/>
      <c r="X104" s="33"/>
      <c r="Y104" s="33"/>
      <c r="Z104" s="33"/>
    </row>
    <row r="105" ht="12.75" customHeight="1">
      <c r="A105" s="56" t="s">
        <v>134</v>
      </c>
      <c r="B105" s="40" t="s">
        <v>135</v>
      </c>
      <c r="C105" s="14"/>
      <c r="D105" s="14"/>
      <c r="E105" s="14"/>
      <c r="F105" s="14"/>
      <c r="G105" s="14"/>
      <c r="H105" s="15"/>
      <c r="I105" s="58">
        <f>I97</f>
        <v>69.54</v>
      </c>
      <c r="J105" s="33"/>
      <c r="K105" s="32"/>
      <c r="L105" s="33"/>
      <c r="M105" s="33"/>
      <c r="N105" s="33"/>
      <c r="O105" s="33"/>
      <c r="P105" s="33"/>
      <c r="Q105" s="33"/>
      <c r="R105" s="33"/>
      <c r="S105" s="33"/>
      <c r="T105" s="33"/>
      <c r="U105" s="33"/>
      <c r="V105" s="33"/>
      <c r="W105" s="33"/>
      <c r="X105" s="33"/>
      <c r="Y105" s="33"/>
      <c r="Z105" s="33"/>
    </row>
    <row r="106" ht="12.75" customHeight="1">
      <c r="A106" s="56" t="s">
        <v>136</v>
      </c>
      <c r="B106" s="40" t="s">
        <v>137</v>
      </c>
      <c r="C106" s="14"/>
      <c r="D106" s="14"/>
      <c r="E106" s="14"/>
      <c r="F106" s="14"/>
      <c r="G106" s="14"/>
      <c r="H106" s="15"/>
      <c r="I106" s="58">
        <f>I101</f>
        <v>0</v>
      </c>
      <c r="J106" s="33"/>
      <c r="K106" s="32"/>
      <c r="L106" s="33"/>
      <c r="M106" s="51"/>
      <c r="N106" s="104">
        <f>M106/2</f>
        <v>0</v>
      </c>
      <c r="O106" s="33"/>
      <c r="P106" s="33"/>
      <c r="Q106" s="33"/>
      <c r="R106" s="33"/>
      <c r="S106" s="33"/>
      <c r="T106" s="33"/>
      <c r="U106" s="33"/>
      <c r="V106" s="33"/>
      <c r="W106" s="33"/>
      <c r="X106" s="33"/>
      <c r="Y106" s="33"/>
      <c r="Z106" s="33"/>
    </row>
    <row r="107" ht="12.75" customHeight="1">
      <c r="A107" s="60" t="s">
        <v>138</v>
      </c>
      <c r="B107" s="14"/>
      <c r="C107" s="14"/>
      <c r="D107" s="14"/>
      <c r="E107" s="14"/>
      <c r="F107" s="14"/>
      <c r="G107" s="14"/>
      <c r="H107" s="15"/>
      <c r="I107" s="61">
        <f>TRUNC(SUM(I105:I106),2)</f>
        <v>69.54</v>
      </c>
      <c r="J107" s="33"/>
      <c r="K107" s="32"/>
      <c r="L107" s="33"/>
      <c r="M107" s="33"/>
      <c r="N107" s="33"/>
      <c r="O107" s="33"/>
      <c r="P107" s="33"/>
      <c r="Q107" s="33"/>
      <c r="R107" s="33"/>
      <c r="S107" s="33"/>
      <c r="T107" s="33"/>
      <c r="U107" s="33"/>
      <c r="V107" s="33"/>
      <c r="W107" s="33"/>
      <c r="X107" s="33"/>
      <c r="Y107" s="33"/>
      <c r="Z107" s="33"/>
    </row>
    <row r="108" ht="12.75" customHeight="1">
      <c r="A108" s="105"/>
      <c r="B108" s="106"/>
      <c r="C108" s="106"/>
      <c r="D108" s="106"/>
      <c r="E108" s="106"/>
      <c r="F108" s="106"/>
      <c r="G108" s="106"/>
      <c r="H108" s="106"/>
      <c r="I108" s="107"/>
      <c r="J108" s="33"/>
      <c r="K108" s="32"/>
      <c r="L108" s="33"/>
      <c r="M108" s="51"/>
      <c r="N108" s="33"/>
      <c r="O108" s="33"/>
      <c r="P108" s="33"/>
      <c r="Q108" s="33"/>
      <c r="R108" s="33"/>
      <c r="S108" s="33"/>
      <c r="T108" s="33"/>
      <c r="U108" s="33"/>
      <c r="V108" s="33"/>
      <c r="W108" s="33"/>
      <c r="X108" s="33"/>
      <c r="Y108" s="33"/>
      <c r="Z108" s="33"/>
    </row>
    <row r="109" ht="12.75" customHeight="1">
      <c r="A109" s="53" t="s">
        <v>139</v>
      </c>
      <c r="B109" s="14"/>
      <c r="C109" s="14"/>
      <c r="D109" s="14"/>
      <c r="E109" s="14"/>
      <c r="F109" s="14"/>
      <c r="G109" s="14"/>
      <c r="H109" s="14"/>
      <c r="I109" s="15"/>
      <c r="J109" s="33"/>
      <c r="K109" s="32"/>
      <c r="L109" s="33"/>
      <c r="M109" s="33"/>
      <c r="N109" s="33"/>
      <c r="O109" s="33"/>
      <c r="P109" s="33"/>
      <c r="Q109" s="33"/>
      <c r="R109" s="33"/>
      <c r="S109" s="33"/>
      <c r="T109" s="33"/>
      <c r="U109" s="33"/>
      <c r="V109" s="33"/>
      <c r="W109" s="33"/>
      <c r="X109" s="33"/>
      <c r="Y109" s="33"/>
      <c r="Z109" s="33"/>
    </row>
    <row r="110" ht="12.75" customHeight="1">
      <c r="A110" s="56">
        <v>5.0</v>
      </c>
      <c r="B110" s="60" t="s">
        <v>140</v>
      </c>
      <c r="C110" s="14"/>
      <c r="D110" s="14"/>
      <c r="E110" s="14"/>
      <c r="F110" s="14"/>
      <c r="G110" s="15"/>
      <c r="H110" s="56"/>
      <c r="I110" s="56" t="s">
        <v>59</v>
      </c>
      <c r="J110" s="33"/>
      <c r="K110" s="32"/>
      <c r="L110" s="33"/>
      <c r="M110" s="33"/>
      <c r="N110" s="33"/>
      <c r="O110" s="33"/>
      <c r="P110" s="33"/>
      <c r="Q110" s="33"/>
      <c r="R110" s="33"/>
      <c r="S110" s="33"/>
      <c r="T110" s="33"/>
      <c r="U110" s="33"/>
      <c r="V110" s="33"/>
      <c r="W110" s="33"/>
      <c r="X110" s="33"/>
      <c r="Y110" s="33"/>
      <c r="Z110" s="33"/>
    </row>
    <row r="111" ht="12.75" customHeight="1">
      <c r="A111" s="56" t="s">
        <v>31</v>
      </c>
      <c r="B111" s="83" t="s">
        <v>141</v>
      </c>
      <c r="C111" s="14"/>
      <c r="D111" s="14"/>
      <c r="E111" s="14"/>
      <c r="F111" s="14"/>
      <c r="G111" s="15"/>
      <c r="H111" s="39" t="s">
        <v>142</v>
      </c>
      <c r="I111" s="58">
        <f>UNIFORME!N54</f>
        <v>79.71166667</v>
      </c>
      <c r="J111" s="33"/>
      <c r="K111" s="32"/>
      <c r="L111" s="33"/>
      <c r="M111" s="33"/>
      <c r="N111" s="33"/>
      <c r="O111" s="33"/>
      <c r="P111" s="33"/>
      <c r="Q111" s="33"/>
      <c r="R111" s="33"/>
      <c r="S111" s="33"/>
      <c r="T111" s="33"/>
      <c r="U111" s="33"/>
      <c r="V111" s="33"/>
      <c r="W111" s="33"/>
      <c r="X111" s="33"/>
      <c r="Y111" s="33"/>
      <c r="Z111" s="33"/>
    </row>
    <row r="112" ht="12.75" customHeight="1">
      <c r="A112" s="108" t="s">
        <v>33</v>
      </c>
      <c r="B112" s="109" t="s">
        <v>143</v>
      </c>
      <c r="C112" s="14"/>
      <c r="D112" s="14"/>
      <c r="E112" s="14"/>
      <c r="F112" s="14"/>
      <c r="G112" s="15"/>
      <c r="H112" s="39"/>
      <c r="I112" s="110">
        <f>EQUIPAMENTOS!K88</f>
        <v>82.20836761</v>
      </c>
      <c r="J112" s="33"/>
      <c r="K112" s="32"/>
      <c r="L112" s="33"/>
      <c r="M112" s="33"/>
      <c r="N112" s="33"/>
      <c r="O112" s="33"/>
      <c r="P112" s="33"/>
      <c r="Q112" s="33"/>
      <c r="R112" s="33"/>
      <c r="S112" s="33"/>
      <c r="T112" s="33"/>
      <c r="U112" s="33"/>
      <c r="V112" s="33"/>
      <c r="W112" s="33"/>
      <c r="X112" s="33"/>
      <c r="Y112" s="33"/>
      <c r="Z112" s="33"/>
    </row>
    <row r="113" ht="12.75" customHeight="1">
      <c r="A113" s="108" t="s">
        <v>36</v>
      </c>
      <c r="B113" s="109" t="s">
        <v>144</v>
      </c>
      <c r="C113" s="14"/>
      <c r="D113" s="14"/>
      <c r="E113" s="14"/>
      <c r="F113" s="14"/>
      <c r="G113" s="15"/>
      <c r="H113" s="39" t="s">
        <v>142</v>
      </c>
      <c r="I113" s="110">
        <f>'RELÓGIO DE PONTO '!M6</f>
        <v>0.1736997636</v>
      </c>
      <c r="J113" s="33"/>
      <c r="K113" s="32"/>
      <c r="L113" s="33"/>
      <c r="M113" s="33"/>
      <c r="N113" s="33"/>
      <c r="O113" s="33"/>
      <c r="P113" s="33"/>
      <c r="Q113" s="33"/>
      <c r="R113" s="33"/>
      <c r="S113" s="33"/>
      <c r="T113" s="33"/>
      <c r="U113" s="33"/>
      <c r="V113" s="33"/>
      <c r="W113" s="33"/>
      <c r="X113" s="33"/>
      <c r="Y113" s="33"/>
      <c r="Z113" s="33"/>
    </row>
    <row r="114" ht="12.75" customHeight="1">
      <c r="A114" s="60" t="s">
        <v>145</v>
      </c>
      <c r="B114" s="14"/>
      <c r="C114" s="14"/>
      <c r="D114" s="14"/>
      <c r="E114" s="14"/>
      <c r="F114" s="14"/>
      <c r="G114" s="15"/>
      <c r="H114" s="64" t="s">
        <v>142</v>
      </c>
      <c r="I114" s="61">
        <f>TRUNC(SUM(I111:I113),2)</f>
        <v>162.09</v>
      </c>
      <c r="J114" s="33"/>
      <c r="K114" s="32"/>
      <c r="L114" s="33"/>
      <c r="M114" s="33"/>
      <c r="N114" s="33"/>
      <c r="O114" s="33"/>
      <c r="P114" s="33"/>
      <c r="Q114" s="33"/>
      <c r="R114" s="33"/>
      <c r="S114" s="33"/>
      <c r="T114" s="33"/>
      <c r="U114" s="33"/>
      <c r="V114" s="33"/>
      <c r="W114" s="33"/>
      <c r="X114" s="33"/>
      <c r="Y114" s="33"/>
      <c r="Z114" s="33"/>
    </row>
    <row r="115" ht="12.75" customHeight="1">
      <c r="A115" s="105"/>
      <c r="B115" s="106"/>
      <c r="C115" s="106"/>
      <c r="D115" s="106"/>
      <c r="E115" s="106"/>
      <c r="F115" s="106"/>
      <c r="G115" s="106"/>
      <c r="H115" s="106"/>
      <c r="I115" s="107"/>
      <c r="J115" s="33"/>
      <c r="K115" s="32"/>
      <c r="L115" s="33"/>
      <c r="M115" s="33"/>
      <c r="N115" s="33"/>
      <c r="O115" s="33"/>
      <c r="P115" s="33"/>
      <c r="Q115" s="33"/>
      <c r="R115" s="33"/>
      <c r="S115" s="33"/>
      <c r="T115" s="33"/>
      <c r="U115" s="33"/>
      <c r="V115" s="33"/>
      <c r="W115" s="33"/>
      <c r="X115" s="33"/>
      <c r="Y115" s="33"/>
      <c r="Z115" s="33"/>
    </row>
    <row r="116" ht="12.75" customHeight="1">
      <c r="A116" s="53" t="s">
        <v>146</v>
      </c>
      <c r="B116" s="14"/>
      <c r="C116" s="14"/>
      <c r="D116" s="14"/>
      <c r="E116" s="14"/>
      <c r="F116" s="14"/>
      <c r="G116" s="14"/>
      <c r="H116" s="14"/>
      <c r="I116" s="15"/>
      <c r="J116" s="33"/>
      <c r="K116" s="32"/>
      <c r="L116" s="33"/>
      <c r="M116" s="33"/>
      <c r="N116" s="33"/>
      <c r="O116" s="33"/>
      <c r="P116" s="33"/>
      <c r="Q116" s="33"/>
      <c r="R116" s="33"/>
      <c r="S116" s="33"/>
      <c r="T116" s="33"/>
      <c r="U116" s="33"/>
      <c r="V116" s="33"/>
      <c r="W116" s="33"/>
      <c r="X116" s="33"/>
      <c r="Y116" s="33"/>
      <c r="Z116" s="33"/>
    </row>
    <row r="117" ht="12.75" customHeight="1">
      <c r="A117" s="56">
        <v>6.0</v>
      </c>
      <c r="B117" s="60" t="s">
        <v>147</v>
      </c>
      <c r="C117" s="14"/>
      <c r="D117" s="14"/>
      <c r="E117" s="14"/>
      <c r="F117" s="14"/>
      <c r="G117" s="15"/>
      <c r="H117" s="56" t="s">
        <v>58</v>
      </c>
      <c r="I117" s="56" t="s">
        <v>59</v>
      </c>
      <c r="J117" s="33"/>
      <c r="K117" s="32"/>
      <c r="L117" s="33"/>
      <c r="M117" s="33"/>
      <c r="N117" s="33"/>
      <c r="O117" s="33"/>
      <c r="P117" s="33"/>
      <c r="Q117" s="33"/>
      <c r="R117" s="33"/>
      <c r="S117" s="33"/>
      <c r="T117" s="33"/>
      <c r="U117" s="33"/>
      <c r="V117" s="33"/>
      <c r="W117" s="33"/>
      <c r="X117" s="33"/>
      <c r="Y117" s="33"/>
      <c r="Z117" s="33"/>
    </row>
    <row r="118" ht="12.75" customHeight="1">
      <c r="A118" s="56" t="s">
        <v>31</v>
      </c>
      <c r="B118" s="40" t="s">
        <v>148</v>
      </c>
      <c r="C118" s="14"/>
      <c r="D118" s="14"/>
      <c r="E118" s="14"/>
      <c r="F118" s="14"/>
      <c r="G118" s="15"/>
      <c r="H118" s="111">
        <v>0.03</v>
      </c>
      <c r="I118" s="58">
        <f>TRUNC(H118*I142,2)</f>
        <v>189.56</v>
      </c>
      <c r="J118" s="33"/>
      <c r="K118" s="32"/>
      <c r="L118" s="33"/>
      <c r="M118" s="33"/>
      <c r="N118" s="33"/>
      <c r="O118" s="33"/>
      <c r="P118" s="33"/>
      <c r="Q118" s="33"/>
      <c r="R118" s="33"/>
      <c r="S118" s="33"/>
      <c r="T118" s="33"/>
      <c r="U118" s="33"/>
      <c r="V118" s="33"/>
      <c r="W118" s="33"/>
      <c r="X118" s="33"/>
      <c r="Y118" s="33"/>
      <c r="Z118" s="33"/>
    </row>
    <row r="119" ht="12.75" customHeight="1">
      <c r="A119" s="56" t="s">
        <v>33</v>
      </c>
      <c r="B119" s="40" t="s">
        <v>149</v>
      </c>
      <c r="C119" s="14"/>
      <c r="D119" s="14"/>
      <c r="E119" s="14"/>
      <c r="F119" s="14"/>
      <c r="G119" s="15"/>
      <c r="H119" s="111">
        <v>0.03</v>
      </c>
      <c r="I119" s="58">
        <f>TRUNC(H119*(I118+I142),2)</f>
        <v>195.25</v>
      </c>
      <c r="J119" s="33"/>
      <c r="K119" s="32"/>
      <c r="L119" s="33"/>
      <c r="M119" s="33"/>
      <c r="N119" s="33"/>
      <c r="O119" s="33"/>
      <c r="P119" s="33"/>
      <c r="Q119" s="33"/>
      <c r="R119" s="33"/>
      <c r="S119" s="33"/>
      <c r="T119" s="33"/>
      <c r="U119" s="33"/>
      <c r="V119" s="33"/>
      <c r="W119" s="33"/>
      <c r="X119" s="33"/>
      <c r="Y119" s="33"/>
      <c r="Z119" s="33"/>
    </row>
    <row r="120" ht="12.75" customHeight="1">
      <c r="A120" s="56" t="s">
        <v>36</v>
      </c>
      <c r="B120" s="112" t="s">
        <v>150</v>
      </c>
      <c r="C120" s="14"/>
      <c r="D120" s="14"/>
      <c r="E120" s="14"/>
      <c r="F120" s="14"/>
      <c r="G120" s="15"/>
      <c r="H120" s="59"/>
      <c r="I120" s="58"/>
      <c r="J120" s="33"/>
      <c r="K120" s="32"/>
      <c r="L120" s="33"/>
      <c r="M120" s="33"/>
      <c r="N120" s="33"/>
      <c r="O120" s="33"/>
      <c r="P120" s="33"/>
      <c r="Q120" s="33"/>
      <c r="R120" s="33"/>
      <c r="S120" s="33"/>
      <c r="T120" s="33"/>
      <c r="U120" s="33"/>
      <c r="V120" s="33"/>
      <c r="W120" s="33"/>
      <c r="X120" s="33"/>
      <c r="Y120" s="33"/>
      <c r="Z120" s="33"/>
    </row>
    <row r="121" ht="12.75" customHeight="1">
      <c r="A121" s="56" t="s">
        <v>151</v>
      </c>
      <c r="B121" s="40" t="s">
        <v>152</v>
      </c>
      <c r="C121" s="14"/>
      <c r="D121" s="14"/>
      <c r="E121" s="14"/>
      <c r="F121" s="14"/>
      <c r="G121" s="15"/>
      <c r="H121" s="113">
        <v>0.0165</v>
      </c>
      <c r="I121" s="58">
        <f>TRUNC(H121*I131,2)</f>
        <v>128.99</v>
      </c>
      <c r="J121" s="33"/>
      <c r="K121" s="32"/>
      <c r="L121" s="33"/>
      <c r="M121" s="33"/>
      <c r="N121" s="33"/>
      <c r="O121" s="33"/>
      <c r="P121" s="33"/>
      <c r="Q121" s="33"/>
      <c r="R121" s="33"/>
      <c r="S121" s="33"/>
      <c r="T121" s="33"/>
      <c r="U121" s="33"/>
      <c r="V121" s="33"/>
      <c r="W121" s="33"/>
      <c r="X121" s="33"/>
      <c r="Y121" s="33"/>
      <c r="Z121" s="33"/>
    </row>
    <row r="122" ht="12.75" customHeight="1">
      <c r="A122" s="56" t="s">
        <v>153</v>
      </c>
      <c r="B122" s="40" t="s">
        <v>154</v>
      </c>
      <c r="C122" s="14"/>
      <c r="D122" s="14"/>
      <c r="E122" s="14"/>
      <c r="F122" s="14"/>
      <c r="G122" s="15"/>
      <c r="H122" s="113">
        <v>0.076</v>
      </c>
      <c r="I122" s="58">
        <f>TRUNC(H122*I131,2)</f>
        <v>594.15</v>
      </c>
      <c r="J122" s="33"/>
      <c r="K122" s="32"/>
      <c r="L122" s="33"/>
      <c r="M122" s="33"/>
      <c r="N122" s="33"/>
      <c r="O122" s="33"/>
      <c r="P122" s="33"/>
      <c r="Q122" s="33"/>
      <c r="R122" s="33"/>
      <c r="S122" s="33"/>
      <c r="T122" s="33"/>
      <c r="U122" s="33"/>
      <c r="V122" s="33"/>
      <c r="W122" s="33"/>
      <c r="X122" s="33"/>
      <c r="Y122" s="33"/>
      <c r="Z122" s="33"/>
    </row>
    <row r="123" ht="12.75" customHeight="1">
      <c r="A123" s="56" t="s">
        <v>155</v>
      </c>
      <c r="B123" s="40" t="s">
        <v>156</v>
      </c>
      <c r="C123" s="14"/>
      <c r="D123" s="14"/>
      <c r="E123" s="14"/>
      <c r="F123" s="14"/>
      <c r="G123" s="15"/>
      <c r="H123" s="113">
        <v>0.05</v>
      </c>
      <c r="I123" s="58">
        <f>TRUNC(H123*I131,2)</f>
        <v>390.88</v>
      </c>
      <c r="J123" s="33"/>
      <c r="K123" s="51"/>
      <c r="L123" s="33"/>
      <c r="M123" s="33"/>
      <c r="N123" s="33"/>
      <c r="O123" s="33"/>
      <c r="P123" s="33"/>
      <c r="Q123" s="33"/>
      <c r="R123" s="33"/>
      <c r="S123" s="33"/>
      <c r="T123" s="33"/>
      <c r="U123" s="33"/>
      <c r="V123" s="33"/>
      <c r="W123" s="33"/>
      <c r="X123" s="33"/>
      <c r="Y123" s="33"/>
      <c r="Z123" s="33"/>
    </row>
    <row r="124" ht="12.75" customHeight="1">
      <c r="A124" s="60" t="s">
        <v>157</v>
      </c>
      <c r="B124" s="14"/>
      <c r="C124" s="14"/>
      <c r="D124" s="14"/>
      <c r="E124" s="14"/>
      <c r="F124" s="14"/>
      <c r="G124" s="15"/>
      <c r="H124" s="114">
        <f>SUM(H118:H123)</f>
        <v>0.2025</v>
      </c>
      <c r="I124" s="58">
        <f>TRUNC(SUM(I118:I123),2)</f>
        <v>1498.83</v>
      </c>
      <c r="J124" s="33"/>
      <c r="K124" s="32"/>
      <c r="L124" s="33"/>
      <c r="M124" s="33"/>
      <c r="N124" s="33"/>
      <c r="O124" s="33"/>
      <c r="P124" s="33"/>
      <c r="Q124" s="33"/>
      <c r="R124" s="33"/>
      <c r="S124" s="33"/>
      <c r="T124" s="33"/>
      <c r="U124" s="33"/>
      <c r="V124" s="33"/>
      <c r="W124" s="33"/>
      <c r="X124" s="33"/>
      <c r="Y124" s="33"/>
      <c r="Z124" s="33"/>
    </row>
    <row r="125" ht="12.75" customHeight="1">
      <c r="A125" s="34"/>
      <c r="B125" s="37"/>
      <c r="J125" s="33"/>
      <c r="K125" s="32"/>
      <c r="L125" s="33"/>
      <c r="M125" s="33"/>
      <c r="N125" s="33"/>
      <c r="O125" s="33"/>
      <c r="P125" s="33"/>
      <c r="Q125" s="33"/>
      <c r="R125" s="33"/>
      <c r="S125" s="33"/>
      <c r="T125" s="33"/>
      <c r="U125" s="33"/>
      <c r="V125" s="33"/>
      <c r="W125" s="33"/>
      <c r="X125" s="33"/>
      <c r="Y125" s="33"/>
      <c r="Z125" s="33"/>
    </row>
    <row r="126" ht="12.75" hidden="1" customHeight="1">
      <c r="A126" s="115" t="s">
        <v>158</v>
      </c>
      <c r="B126" s="116" t="s">
        <v>159</v>
      </c>
      <c r="C126" s="63"/>
      <c r="D126" s="63"/>
      <c r="E126" s="63"/>
      <c r="F126" s="63"/>
      <c r="G126" s="63"/>
      <c r="H126" s="117">
        <f>TRUNC(H121+H122+H123,4)</f>
        <v>0.1425</v>
      </c>
      <c r="I126" s="118"/>
      <c r="J126" s="33"/>
      <c r="K126" s="32"/>
      <c r="L126" s="33"/>
      <c r="M126" s="33"/>
      <c r="N126" s="33"/>
      <c r="O126" s="33"/>
      <c r="P126" s="33"/>
      <c r="Q126" s="33"/>
      <c r="R126" s="33"/>
      <c r="S126" s="33"/>
      <c r="T126" s="33"/>
      <c r="U126" s="33"/>
      <c r="V126" s="33"/>
      <c r="W126" s="33"/>
      <c r="X126" s="33"/>
      <c r="Y126" s="33"/>
      <c r="Z126" s="33"/>
    </row>
    <row r="127" ht="12.75" hidden="1" customHeight="1">
      <c r="A127" s="119"/>
      <c r="B127" s="120">
        <v>100.0</v>
      </c>
      <c r="H127" s="121"/>
      <c r="I127" s="122"/>
      <c r="J127" s="33"/>
      <c r="K127" s="32"/>
      <c r="L127" s="33"/>
      <c r="M127" s="33"/>
      <c r="N127" s="33"/>
      <c r="O127" s="33"/>
      <c r="P127" s="33"/>
      <c r="Q127" s="33"/>
      <c r="R127" s="33"/>
      <c r="S127" s="33"/>
      <c r="T127" s="33"/>
      <c r="U127" s="33"/>
      <c r="V127" s="33"/>
      <c r="W127" s="33"/>
      <c r="X127" s="33"/>
      <c r="Y127" s="33"/>
      <c r="Z127" s="33"/>
    </row>
    <row r="128" ht="12.75" hidden="1" customHeight="1">
      <c r="A128" s="123"/>
      <c r="B128" s="120"/>
      <c r="C128" s="120"/>
      <c r="D128" s="120"/>
      <c r="E128" s="120"/>
      <c r="F128" s="120"/>
      <c r="G128" s="120"/>
      <c r="H128" s="121"/>
      <c r="I128" s="122"/>
      <c r="J128" s="33"/>
      <c r="K128" s="32"/>
      <c r="L128" s="33"/>
      <c r="M128" s="33"/>
      <c r="N128" s="33"/>
      <c r="O128" s="33"/>
      <c r="P128" s="33"/>
      <c r="Q128" s="33"/>
      <c r="R128" s="33"/>
      <c r="S128" s="33"/>
      <c r="T128" s="33"/>
      <c r="U128" s="33"/>
      <c r="V128" s="33"/>
      <c r="W128" s="33"/>
      <c r="X128" s="33"/>
      <c r="Y128" s="33"/>
      <c r="Z128" s="33"/>
    </row>
    <row r="129" ht="12.75" hidden="1" customHeight="1">
      <c r="A129" s="119" t="s">
        <v>160</v>
      </c>
      <c r="B129" s="120" t="s">
        <v>161</v>
      </c>
      <c r="H129" s="121"/>
      <c r="I129" s="122">
        <f>TRUNC(I142+I118+I119,2)</f>
        <v>6703.75</v>
      </c>
      <c r="J129" s="33"/>
      <c r="K129" s="32"/>
      <c r="L129" s="33"/>
      <c r="M129" s="33"/>
      <c r="N129" s="33"/>
      <c r="O129" s="33"/>
      <c r="P129" s="33"/>
      <c r="Q129" s="33"/>
      <c r="R129" s="33"/>
      <c r="S129" s="33"/>
      <c r="T129" s="33"/>
      <c r="U129" s="33"/>
      <c r="V129" s="33"/>
      <c r="W129" s="33"/>
      <c r="X129" s="33"/>
      <c r="Y129" s="33"/>
      <c r="Z129" s="33"/>
    </row>
    <row r="130" ht="12.75" hidden="1" customHeight="1">
      <c r="A130" s="119"/>
      <c r="B130" s="120"/>
      <c r="C130" s="120"/>
      <c r="D130" s="120"/>
      <c r="E130" s="120"/>
      <c r="F130" s="120"/>
      <c r="G130" s="120"/>
      <c r="H130" s="121"/>
      <c r="I130" s="122"/>
      <c r="J130" s="33"/>
      <c r="K130" s="32"/>
      <c r="L130" s="33"/>
      <c r="M130" s="33"/>
      <c r="N130" s="33"/>
      <c r="O130" s="33"/>
      <c r="P130" s="33"/>
      <c r="Q130" s="33"/>
      <c r="R130" s="33"/>
      <c r="S130" s="33"/>
      <c r="T130" s="33"/>
      <c r="U130" s="33"/>
      <c r="V130" s="33"/>
      <c r="W130" s="33"/>
      <c r="X130" s="33"/>
      <c r="Y130" s="33"/>
      <c r="Z130" s="33"/>
    </row>
    <row r="131" ht="12.75" hidden="1" customHeight="1">
      <c r="A131" s="119" t="s">
        <v>162</v>
      </c>
      <c r="B131" s="120" t="s">
        <v>163</v>
      </c>
      <c r="H131" s="121"/>
      <c r="I131" s="122">
        <f>TRUNC(I129/(1-H126),2)</f>
        <v>7817.78</v>
      </c>
      <c r="J131" s="33"/>
      <c r="K131" s="32"/>
      <c r="L131" s="33"/>
      <c r="M131" s="33"/>
      <c r="N131" s="33"/>
      <c r="O131" s="33"/>
      <c r="P131" s="33"/>
      <c r="Q131" s="33"/>
      <c r="R131" s="33"/>
      <c r="S131" s="33"/>
      <c r="T131" s="33"/>
      <c r="U131" s="33"/>
      <c r="V131" s="33"/>
      <c r="W131" s="33"/>
      <c r="X131" s="33"/>
      <c r="Y131" s="33"/>
      <c r="Z131" s="33"/>
    </row>
    <row r="132" ht="12.75" hidden="1" customHeight="1">
      <c r="A132" s="119"/>
      <c r="B132" s="120"/>
      <c r="C132" s="120"/>
      <c r="D132" s="120"/>
      <c r="E132" s="120"/>
      <c r="F132" s="120"/>
      <c r="G132" s="120"/>
      <c r="H132" s="121"/>
      <c r="I132" s="122"/>
      <c r="J132" s="33"/>
      <c r="K132" s="32"/>
      <c r="L132" s="33"/>
      <c r="M132" s="33"/>
      <c r="N132" s="33"/>
      <c r="O132" s="33"/>
      <c r="P132" s="33"/>
      <c r="Q132" s="33"/>
      <c r="R132" s="33"/>
      <c r="S132" s="33"/>
      <c r="T132" s="33"/>
      <c r="U132" s="33"/>
      <c r="V132" s="33"/>
      <c r="W132" s="33"/>
      <c r="X132" s="33"/>
      <c r="Y132" s="33"/>
      <c r="Z132" s="33"/>
    </row>
    <row r="133" ht="12.75" hidden="1" customHeight="1">
      <c r="A133" s="124"/>
      <c r="B133" s="125" t="s">
        <v>164</v>
      </c>
      <c r="C133" s="2"/>
      <c r="D133" s="2"/>
      <c r="E133" s="2"/>
      <c r="F133" s="2"/>
      <c r="G133" s="2"/>
      <c r="H133" s="126"/>
      <c r="I133" s="127">
        <f>TRUNC(I131-I129,2)</f>
        <v>1114.03</v>
      </c>
      <c r="J133" s="33"/>
      <c r="K133" s="101"/>
      <c r="L133" s="33"/>
      <c r="M133" s="33"/>
      <c r="N133" s="33"/>
      <c r="O133" s="33"/>
      <c r="P133" s="33"/>
      <c r="Q133" s="33"/>
      <c r="R133" s="33"/>
      <c r="S133" s="33"/>
      <c r="T133" s="33"/>
      <c r="U133" s="33"/>
      <c r="V133" s="33"/>
      <c r="W133" s="33"/>
      <c r="X133" s="33"/>
      <c r="Y133" s="33"/>
      <c r="Z133" s="33"/>
    </row>
    <row r="134" ht="2.25" customHeight="1">
      <c r="A134" s="34"/>
      <c r="B134" s="34"/>
      <c r="C134" s="34"/>
      <c r="D134" s="34"/>
      <c r="E134" s="34"/>
      <c r="F134" s="34"/>
      <c r="G134" s="34"/>
      <c r="H134" s="34"/>
      <c r="I134" s="71"/>
      <c r="J134" s="33"/>
      <c r="K134" s="32"/>
      <c r="L134" s="33"/>
      <c r="M134" s="33"/>
      <c r="N134" s="33"/>
      <c r="O134" s="33"/>
      <c r="P134" s="33"/>
      <c r="Q134" s="33"/>
      <c r="R134" s="33"/>
      <c r="S134" s="33"/>
      <c r="T134" s="33"/>
      <c r="U134" s="33"/>
      <c r="V134" s="33"/>
      <c r="W134" s="33"/>
      <c r="X134" s="33"/>
      <c r="Y134" s="33"/>
      <c r="Z134" s="33"/>
    </row>
    <row r="135" ht="12.75" customHeight="1">
      <c r="A135" s="53" t="s">
        <v>165</v>
      </c>
      <c r="B135" s="14"/>
      <c r="C135" s="14"/>
      <c r="D135" s="14"/>
      <c r="E135" s="14"/>
      <c r="F135" s="14"/>
      <c r="G135" s="14"/>
      <c r="H135" s="14"/>
      <c r="I135" s="15"/>
      <c r="J135" s="33"/>
      <c r="K135" s="128"/>
      <c r="L135" s="33"/>
      <c r="M135" s="33"/>
      <c r="N135" s="33"/>
      <c r="O135" s="33"/>
      <c r="P135" s="33"/>
      <c r="Q135" s="33"/>
      <c r="R135" s="33"/>
      <c r="S135" s="33"/>
      <c r="T135" s="33"/>
      <c r="U135" s="33"/>
      <c r="V135" s="33"/>
      <c r="W135" s="33"/>
      <c r="X135" s="33"/>
      <c r="Y135" s="33"/>
      <c r="Z135" s="33"/>
    </row>
    <row r="136" ht="12.75" customHeight="1">
      <c r="A136" s="60" t="s">
        <v>166</v>
      </c>
      <c r="B136" s="14"/>
      <c r="C136" s="14"/>
      <c r="D136" s="14"/>
      <c r="E136" s="14"/>
      <c r="F136" s="14"/>
      <c r="G136" s="14"/>
      <c r="H136" s="15"/>
      <c r="I136" s="56" t="s">
        <v>59</v>
      </c>
      <c r="J136" s="33"/>
      <c r="K136" s="32"/>
      <c r="L136" s="70"/>
      <c r="M136" s="33"/>
      <c r="N136" s="33"/>
      <c r="O136" s="33"/>
      <c r="P136" s="33"/>
      <c r="Q136" s="33"/>
      <c r="R136" s="33"/>
      <c r="S136" s="33"/>
      <c r="T136" s="33"/>
      <c r="U136" s="33"/>
      <c r="V136" s="33"/>
      <c r="W136" s="33"/>
      <c r="X136" s="33"/>
      <c r="Y136" s="33"/>
      <c r="Z136" s="33"/>
    </row>
    <row r="137" ht="12.75" customHeight="1">
      <c r="A137" s="39" t="s">
        <v>31</v>
      </c>
      <c r="B137" s="40" t="str">
        <f>A27</f>
        <v>MÓDULO 1 - COMPOSIÇÃO DA REMUNERAÇÃO</v>
      </c>
      <c r="C137" s="14"/>
      <c r="D137" s="14"/>
      <c r="E137" s="14"/>
      <c r="F137" s="14"/>
      <c r="G137" s="14"/>
      <c r="H137" s="15"/>
      <c r="I137" s="58">
        <f>I35</f>
        <v>2997.58</v>
      </c>
      <c r="J137" s="33"/>
      <c r="K137" s="32"/>
      <c r="L137" s="33"/>
      <c r="M137" s="33"/>
      <c r="N137" s="33"/>
      <c r="O137" s="33"/>
      <c r="P137" s="33"/>
      <c r="Q137" s="33"/>
      <c r="R137" s="33"/>
      <c r="S137" s="33"/>
      <c r="T137" s="33"/>
      <c r="U137" s="33"/>
      <c r="V137" s="33"/>
      <c r="W137" s="33"/>
      <c r="X137" s="33"/>
      <c r="Y137" s="33"/>
      <c r="Z137" s="33"/>
    </row>
    <row r="138" ht="12.75" customHeight="1">
      <c r="A138" s="39" t="s">
        <v>33</v>
      </c>
      <c r="B138" s="40" t="str">
        <f>A37</f>
        <v>MÓDULO 2 – ENCARGOS E BENEFÍCIOS ANUAIS, MENSAIS E DIÁRIOS</v>
      </c>
      <c r="C138" s="14"/>
      <c r="D138" s="14"/>
      <c r="E138" s="14"/>
      <c r="F138" s="14"/>
      <c r="G138" s="14"/>
      <c r="H138" s="15"/>
      <c r="I138" s="58">
        <f>I77</f>
        <v>2845.41</v>
      </c>
      <c r="J138" s="33"/>
      <c r="K138" s="32"/>
      <c r="L138" s="33"/>
      <c r="M138" s="33"/>
      <c r="N138" s="33"/>
      <c r="O138" s="33"/>
      <c r="P138" s="33"/>
      <c r="Q138" s="33"/>
      <c r="R138" s="33"/>
      <c r="S138" s="33"/>
      <c r="T138" s="33"/>
      <c r="U138" s="33"/>
      <c r="V138" s="33"/>
      <c r="W138" s="33"/>
      <c r="X138" s="33"/>
      <c r="Y138" s="33"/>
      <c r="Z138" s="33"/>
    </row>
    <row r="139" ht="12.75" customHeight="1">
      <c r="A139" s="39" t="s">
        <v>36</v>
      </c>
      <c r="B139" s="40" t="str">
        <f>A79</f>
        <v>MÓDULO 3 – PROVISÃO PARA RESCISÃO</v>
      </c>
      <c r="C139" s="14"/>
      <c r="D139" s="14"/>
      <c r="E139" s="14"/>
      <c r="F139" s="14"/>
      <c r="G139" s="14"/>
      <c r="H139" s="15"/>
      <c r="I139" s="58">
        <f>I87</f>
        <v>244.32</v>
      </c>
      <c r="J139" s="33"/>
      <c r="K139" s="128"/>
      <c r="L139" s="33"/>
      <c r="M139" s="33"/>
      <c r="N139" s="33"/>
      <c r="O139" s="33"/>
      <c r="P139" s="33"/>
      <c r="Q139" s="33"/>
      <c r="R139" s="33"/>
      <c r="S139" s="33"/>
      <c r="T139" s="33"/>
      <c r="U139" s="33"/>
      <c r="V139" s="33"/>
      <c r="W139" s="33"/>
      <c r="X139" s="33"/>
      <c r="Y139" s="33"/>
      <c r="Z139" s="33"/>
    </row>
    <row r="140" ht="12.75" customHeight="1">
      <c r="A140" s="39" t="s">
        <v>39</v>
      </c>
      <c r="B140" s="40" t="str">
        <f>A89</f>
        <v>MÓDULO 4 – CUSTO DE REPOSIÇÃO DO PROFISSIONAL AUSENTE</v>
      </c>
      <c r="C140" s="14"/>
      <c r="D140" s="14"/>
      <c r="E140" s="14"/>
      <c r="F140" s="14"/>
      <c r="G140" s="14"/>
      <c r="H140" s="15"/>
      <c r="I140" s="58">
        <f>I107</f>
        <v>69.54</v>
      </c>
      <c r="J140" s="33"/>
      <c r="K140" s="128"/>
      <c r="L140" s="33"/>
      <c r="M140" s="33"/>
      <c r="N140" s="33"/>
      <c r="O140" s="33"/>
      <c r="P140" s="33"/>
      <c r="Q140" s="33"/>
      <c r="R140" s="33"/>
      <c r="S140" s="33"/>
      <c r="T140" s="33"/>
      <c r="U140" s="33"/>
      <c r="V140" s="33"/>
      <c r="W140" s="33"/>
      <c r="X140" s="33"/>
      <c r="Y140" s="33"/>
      <c r="Z140" s="33"/>
    </row>
    <row r="141" ht="12.75" customHeight="1">
      <c r="A141" s="39" t="s">
        <v>41</v>
      </c>
      <c r="B141" s="40" t="str">
        <f>A109</f>
        <v>MÓDULO 5 – INSUMOS DIVERSOS</v>
      </c>
      <c r="C141" s="14"/>
      <c r="D141" s="14"/>
      <c r="E141" s="14"/>
      <c r="F141" s="14"/>
      <c r="G141" s="14"/>
      <c r="H141" s="15"/>
      <c r="I141" s="58">
        <f>I114</f>
        <v>162.09</v>
      </c>
      <c r="J141" s="33"/>
      <c r="K141" s="32"/>
      <c r="L141" s="33"/>
      <c r="M141" s="33"/>
      <c r="N141" s="33"/>
      <c r="O141" s="33"/>
      <c r="P141" s="33"/>
      <c r="Q141" s="33"/>
      <c r="R141" s="33"/>
      <c r="S141" s="33"/>
      <c r="T141" s="33"/>
      <c r="U141" s="33"/>
      <c r="V141" s="33"/>
      <c r="W141" s="33"/>
      <c r="X141" s="33"/>
      <c r="Y141" s="33"/>
      <c r="Z141" s="33"/>
    </row>
    <row r="142" ht="12.75" customHeight="1">
      <c r="A142" s="56"/>
      <c r="B142" s="60" t="s">
        <v>167</v>
      </c>
      <c r="C142" s="14"/>
      <c r="D142" s="14"/>
      <c r="E142" s="14"/>
      <c r="F142" s="14"/>
      <c r="G142" s="14"/>
      <c r="H142" s="15"/>
      <c r="I142" s="58">
        <f>TRUNC(SUM(I137:I141),2)</f>
        <v>6318.94</v>
      </c>
      <c r="J142" s="51"/>
      <c r="K142" s="101"/>
      <c r="L142" s="33"/>
      <c r="M142" s="33"/>
      <c r="N142" s="33"/>
      <c r="O142" s="33"/>
      <c r="P142" s="33"/>
      <c r="Q142" s="33"/>
      <c r="R142" s="33"/>
      <c r="S142" s="33"/>
      <c r="T142" s="33"/>
      <c r="U142" s="33"/>
      <c r="V142" s="33"/>
      <c r="W142" s="33"/>
      <c r="X142" s="33"/>
      <c r="Y142" s="33"/>
      <c r="Z142" s="33"/>
    </row>
    <row r="143" ht="12.75" customHeight="1">
      <c r="A143" s="39" t="s">
        <v>65</v>
      </c>
      <c r="B143" s="40" t="str">
        <f>A116</f>
        <v>MÓDULO 6 – CUSTOS INDIRETOS, TRIBUTOS E LUCRO</v>
      </c>
      <c r="C143" s="14"/>
      <c r="D143" s="14"/>
      <c r="E143" s="14"/>
      <c r="F143" s="14"/>
      <c r="G143" s="14"/>
      <c r="H143" s="15"/>
      <c r="I143" s="58">
        <f>I124</f>
        <v>1498.83</v>
      </c>
      <c r="J143" s="33"/>
      <c r="K143" s="33"/>
      <c r="L143" s="33"/>
      <c r="M143" s="33"/>
      <c r="N143" s="33"/>
      <c r="O143" s="33"/>
      <c r="P143" s="33"/>
      <c r="Q143" s="33"/>
      <c r="R143" s="33"/>
      <c r="S143" s="33"/>
      <c r="T143" s="33"/>
      <c r="U143" s="33"/>
      <c r="V143" s="33"/>
      <c r="W143" s="33"/>
      <c r="X143" s="33"/>
      <c r="Y143" s="33"/>
      <c r="Z143" s="33"/>
    </row>
    <row r="144" ht="12.75" customHeight="1">
      <c r="A144" s="60" t="s">
        <v>168</v>
      </c>
      <c r="B144" s="14"/>
      <c r="C144" s="14"/>
      <c r="D144" s="14"/>
      <c r="E144" s="14"/>
      <c r="F144" s="14"/>
      <c r="G144" s="14"/>
      <c r="H144" s="15"/>
      <c r="I144" s="129">
        <f>TRUNC(SUM(I142:I143),2)</f>
        <v>7817.77</v>
      </c>
      <c r="J144" s="104"/>
      <c r="K144" s="104"/>
      <c r="L144" s="33"/>
      <c r="M144" s="33"/>
      <c r="N144" s="33"/>
      <c r="O144" s="33"/>
      <c r="P144" s="33"/>
      <c r="Q144" s="33"/>
      <c r="R144" s="33"/>
      <c r="S144" s="33"/>
      <c r="T144" s="33"/>
      <c r="U144" s="33"/>
      <c r="V144" s="33"/>
      <c r="W144" s="33"/>
      <c r="X144" s="33"/>
      <c r="Y144" s="33"/>
      <c r="Z144" s="33"/>
    </row>
    <row r="145" ht="12.75" customHeight="1">
      <c r="A145" s="32"/>
      <c r="B145" s="32"/>
      <c r="C145" s="32"/>
      <c r="D145" s="32"/>
      <c r="E145" s="32"/>
      <c r="F145" s="32"/>
      <c r="G145" s="32"/>
      <c r="H145" s="32"/>
      <c r="I145" s="101"/>
      <c r="J145" s="33"/>
      <c r="K145" s="33"/>
      <c r="L145" s="33"/>
      <c r="M145" s="33"/>
      <c r="N145" s="33"/>
      <c r="O145" s="33"/>
      <c r="P145" s="33"/>
      <c r="Q145" s="33"/>
      <c r="R145" s="33"/>
      <c r="S145" s="33"/>
      <c r="T145" s="33"/>
      <c r="U145" s="33"/>
      <c r="V145" s="33"/>
      <c r="W145" s="33"/>
      <c r="X145" s="33"/>
      <c r="Y145" s="33"/>
      <c r="Z145" s="33"/>
    </row>
    <row r="146"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ht="12.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ht="12.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ht="12.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ht="12.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ht="12.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ht="12.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ht="12.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ht="12.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ht="12.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ht="12.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ht="12.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ht="12.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ht="12.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ht="12.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ht="12.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ht="12.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ht="12.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ht="12.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ht="12.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ht="12.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ht="12.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ht="12.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ht="12.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ht="12.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ht="12.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ht="12.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ht="12.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ht="12.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ht="12.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ht="12.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ht="12.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ht="12.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ht="12.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ht="12.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ht="12.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ht="12.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ht="12.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ht="12.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ht="12.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ht="12.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ht="12.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ht="12.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ht="12.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ht="12.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ht="12.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ht="12.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ht="12.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ht="12.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ht="12.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ht="12.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ht="12.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ht="12.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ht="12.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ht="12.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ht="12.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ht="12.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ht="12.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ht="12.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ht="12.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ht="12.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ht="12.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ht="12.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ht="12.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ht="12.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ht="12.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ht="12.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ht="12.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ht="12.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ht="12.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ht="12.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ht="12.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ht="12.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ht="12.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ht="12.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ht="12.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ht="12.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ht="12.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ht="12.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ht="12.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ht="12.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ht="12.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ht="12.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ht="12.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ht="12.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ht="12.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ht="12.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ht="12.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ht="12.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ht="12.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ht="12.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ht="12.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ht="12.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ht="12.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ht="12.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ht="12.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ht="12.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ht="12.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ht="12.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ht="12.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ht="12.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ht="12.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ht="12.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ht="12.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50">
    <mergeCell ref="B33:G33"/>
    <mergeCell ref="B34:G34"/>
    <mergeCell ref="A35:H35"/>
    <mergeCell ref="A36:I36"/>
    <mergeCell ref="A37:I37"/>
    <mergeCell ref="A38:G38"/>
    <mergeCell ref="B39:G39"/>
    <mergeCell ref="B40:G40"/>
    <mergeCell ref="B41:G41"/>
    <mergeCell ref="A42:I42"/>
    <mergeCell ref="A43:I43"/>
    <mergeCell ref="A44:I44"/>
    <mergeCell ref="A45:I45"/>
    <mergeCell ref="A46:I46"/>
    <mergeCell ref="A47:G47"/>
    <mergeCell ref="B48:G48"/>
    <mergeCell ref="B49:G49"/>
    <mergeCell ref="B50:G51"/>
    <mergeCell ref="I50:I51"/>
    <mergeCell ref="B52:G52"/>
    <mergeCell ref="B53:G53"/>
    <mergeCell ref="B54:G54"/>
    <mergeCell ref="B55:G55"/>
    <mergeCell ref="B56:G56"/>
    <mergeCell ref="A57:G57"/>
    <mergeCell ref="A58:I58"/>
    <mergeCell ref="A59:G59"/>
    <mergeCell ref="B60:G60"/>
    <mergeCell ref="J68:R68"/>
    <mergeCell ref="B61:G61"/>
    <mergeCell ref="B62:G62"/>
    <mergeCell ref="B63:G63"/>
    <mergeCell ref="B64:G64"/>
    <mergeCell ref="B65:G65"/>
    <mergeCell ref="A66:H66"/>
    <mergeCell ref="A67:I67"/>
    <mergeCell ref="A68:I68"/>
    <mergeCell ref="A69:I69"/>
    <mergeCell ref="A70:I70"/>
    <mergeCell ref="A71:I71"/>
    <mergeCell ref="A72:I72"/>
    <mergeCell ref="A73:H73"/>
    <mergeCell ref="B74:H74"/>
    <mergeCell ref="B75:H75"/>
    <mergeCell ref="B76:H76"/>
    <mergeCell ref="A77:H77"/>
    <mergeCell ref="A79:I79"/>
    <mergeCell ref="B80:G80"/>
    <mergeCell ref="B81:G81"/>
    <mergeCell ref="B82:G82"/>
    <mergeCell ref="B83:G83"/>
    <mergeCell ref="B84:G84"/>
    <mergeCell ref="B85:G85"/>
    <mergeCell ref="B86:G86"/>
    <mergeCell ref="A87:G87"/>
    <mergeCell ref="A88:I88"/>
    <mergeCell ref="A89:I89"/>
    <mergeCell ref="A97:G97"/>
    <mergeCell ref="A98:I98"/>
    <mergeCell ref="A99:G99"/>
    <mergeCell ref="B100:G100"/>
    <mergeCell ref="A101:G101"/>
    <mergeCell ref="A102:I102"/>
    <mergeCell ref="A103:I103"/>
    <mergeCell ref="A104:H104"/>
    <mergeCell ref="B105:H105"/>
    <mergeCell ref="B106:H106"/>
    <mergeCell ref="A107:H107"/>
    <mergeCell ref="A108:I108"/>
    <mergeCell ref="A109:I109"/>
    <mergeCell ref="B110:G110"/>
    <mergeCell ref="B111:G111"/>
    <mergeCell ref="B112:G112"/>
    <mergeCell ref="B113:G113"/>
    <mergeCell ref="A114:G114"/>
    <mergeCell ref="A115:I115"/>
    <mergeCell ref="A116:I116"/>
    <mergeCell ref="B117:G117"/>
    <mergeCell ref="B118:G118"/>
    <mergeCell ref="B119:G119"/>
    <mergeCell ref="B120:G120"/>
    <mergeCell ref="B121:G121"/>
    <mergeCell ref="B122:G122"/>
    <mergeCell ref="B123:G123"/>
    <mergeCell ref="A124:G124"/>
    <mergeCell ref="B125:I125"/>
    <mergeCell ref="B126:G126"/>
    <mergeCell ref="B127:G127"/>
    <mergeCell ref="B129:G129"/>
    <mergeCell ref="B131:G131"/>
    <mergeCell ref="B133:G133"/>
    <mergeCell ref="A135:I135"/>
    <mergeCell ref="B143:H143"/>
    <mergeCell ref="A144:H144"/>
    <mergeCell ref="A136:H136"/>
    <mergeCell ref="B137:H137"/>
    <mergeCell ref="B138:H138"/>
    <mergeCell ref="B139:H139"/>
    <mergeCell ref="B140:H140"/>
    <mergeCell ref="B141:H141"/>
    <mergeCell ref="B142:H142"/>
    <mergeCell ref="A1:I1"/>
    <mergeCell ref="A2:I2"/>
    <mergeCell ref="A3:I3"/>
    <mergeCell ref="A4:I4"/>
    <mergeCell ref="A6:I6"/>
    <mergeCell ref="A8:I8"/>
    <mergeCell ref="A10:I10"/>
    <mergeCell ref="B11:G11"/>
    <mergeCell ref="H11:I11"/>
    <mergeCell ref="B12:G12"/>
    <mergeCell ref="H12:I12"/>
    <mergeCell ref="B13:G13"/>
    <mergeCell ref="H13:I13"/>
    <mergeCell ref="H14:I14"/>
    <mergeCell ref="B14:G14"/>
    <mergeCell ref="B15:G15"/>
    <mergeCell ref="H15:I15"/>
    <mergeCell ref="A16:I16"/>
    <mergeCell ref="A17:B17"/>
    <mergeCell ref="C17:D17"/>
    <mergeCell ref="E17:I17"/>
    <mergeCell ref="A18:B18"/>
    <mergeCell ref="C18:D18"/>
    <mergeCell ref="E18:I18"/>
    <mergeCell ref="A20:I20"/>
    <mergeCell ref="B21:G21"/>
    <mergeCell ref="H21:I21"/>
    <mergeCell ref="H22:I22"/>
    <mergeCell ref="B22:G22"/>
    <mergeCell ref="B23:G23"/>
    <mergeCell ref="H23:I23"/>
    <mergeCell ref="B24:G24"/>
    <mergeCell ref="H24:I24"/>
    <mergeCell ref="B25:G25"/>
    <mergeCell ref="H25:I25"/>
    <mergeCell ref="A26:I26"/>
    <mergeCell ref="A27:I27"/>
    <mergeCell ref="A28:G28"/>
    <mergeCell ref="B29:G29"/>
    <mergeCell ref="B30:G30"/>
    <mergeCell ref="B31:G31"/>
    <mergeCell ref="B32:G32"/>
    <mergeCell ref="A90:G90"/>
    <mergeCell ref="B91:G91"/>
    <mergeCell ref="B92:G92"/>
    <mergeCell ref="B93:G93"/>
    <mergeCell ref="B94:G94"/>
    <mergeCell ref="B95:G95"/>
    <mergeCell ref="B96:G96"/>
  </mergeCells>
  <printOptions/>
  <pageMargins bottom="1.299212598425197" footer="0.0" header="0.0" left="0.5118110236220472" right="0.5118110236220472" top="1.6535433070866143"/>
  <pageSetup paperSize="9" orientation="portrait"/>
  <rowBreaks count="1" manualBreakCount="1">
    <brk id="63"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9.13"/>
    <col customWidth="1" min="2" max="2" width="11.75"/>
    <col customWidth="1" min="3" max="6" width="9.13"/>
    <col customWidth="1" min="7" max="7" width="13.38"/>
    <col customWidth="1" min="8" max="8" width="14.13"/>
    <col customWidth="1" min="9" max="9" width="16.38"/>
    <col customWidth="1" min="10" max="10" width="12.0"/>
    <col customWidth="1" min="11" max="11" width="14.25"/>
    <col customWidth="1" min="12" max="12" width="9.13"/>
    <col customWidth="1" min="13" max="13" width="13.75"/>
    <col customWidth="1" min="14" max="18" width="9.13"/>
    <col customWidth="1" min="19" max="26" width="8.63"/>
  </cols>
  <sheetData>
    <row r="1" ht="18.75" customHeight="1">
      <c r="A1" s="31" t="s">
        <v>25</v>
      </c>
      <c r="J1" s="32"/>
      <c r="K1" s="32"/>
      <c r="L1" s="32"/>
      <c r="M1" s="32"/>
      <c r="N1" s="33"/>
      <c r="O1" s="32"/>
      <c r="P1" s="33"/>
      <c r="Q1" s="33"/>
      <c r="R1" s="33"/>
      <c r="S1" s="33"/>
      <c r="T1" s="33"/>
      <c r="U1" s="33"/>
      <c r="V1" s="33"/>
      <c r="W1" s="33"/>
      <c r="X1" s="33"/>
      <c r="Y1" s="33"/>
      <c r="Z1" s="33"/>
    </row>
    <row r="2" ht="11.25" customHeight="1">
      <c r="A2" s="31" t="s">
        <v>26</v>
      </c>
      <c r="J2" s="32"/>
      <c r="K2" s="32"/>
      <c r="L2" s="32"/>
      <c r="M2" s="32"/>
      <c r="N2" s="33"/>
      <c r="O2" s="32"/>
      <c r="P2" s="33"/>
      <c r="Q2" s="33"/>
      <c r="R2" s="33"/>
      <c r="S2" s="33"/>
      <c r="T2" s="33"/>
      <c r="U2" s="33"/>
      <c r="V2" s="33"/>
      <c r="W2" s="33"/>
      <c r="X2" s="33"/>
      <c r="Y2" s="33"/>
      <c r="Z2" s="33"/>
    </row>
    <row r="3" ht="12.75" customHeight="1">
      <c r="A3" s="31" t="s">
        <v>27</v>
      </c>
      <c r="J3" s="32"/>
      <c r="K3" s="32"/>
      <c r="L3" s="32"/>
      <c r="M3" s="32"/>
      <c r="N3" s="33"/>
      <c r="O3" s="32"/>
      <c r="P3" s="33"/>
      <c r="Q3" s="33"/>
      <c r="R3" s="33"/>
      <c r="S3" s="33"/>
      <c r="T3" s="33"/>
      <c r="U3" s="33"/>
      <c r="V3" s="33"/>
      <c r="W3" s="33"/>
      <c r="X3" s="33"/>
      <c r="Y3" s="33"/>
      <c r="Z3" s="33"/>
    </row>
    <row r="4" ht="12.75" customHeight="1">
      <c r="A4" s="34"/>
      <c r="J4" s="32"/>
      <c r="K4" s="32"/>
      <c r="L4" s="32"/>
      <c r="M4" s="32"/>
      <c r="N4" s="33"/>
      <c r="O4" s="32"/>
      <c r="P4" s="33"/>
      <c r="Q4" s="33"/>
      <c r="R4" s="33"/>
      <c r="S4" s="33"/>
      <c r="T4" s="33"/>
      <c r="U4" s="33"/>
      <c r="V4" s="33"/>
      <c r="W4" s="33"/>
      <c r="X4" s="33"/>
      <c r="Y4" s="33"/>
      <c r="Z4" s="33"/>
    </row>
    <row r="5" ht="8.25" customHeight="1">
      <c r="A5" s="34"/>
      <c r="B5" s="34"/>
      <c r="C5" s="34"/>
      <c r="D5" s="34"/>
      <c r="E5" s="34"/>
      <c r="F5" s="34"/>
      <c r="G5" s="34"/>
      <c r="H5" s="34"/>
      <c r="I5" s="34"/>
      <c r="J5" s="32"/>
      <c r="K5" s="32"/>
      <c r="L5" s="32"/>
      <c r="M5" s="32"/>
      <c r="N5" s="33"/>
      <c r="O5" s="32"/>
      <c r="P5" s="33"/>
      <c r="Q5" s="33"/>
      <c r="R5" s="33"/>
      <c r="S5" s="33"/>
      <c r="T5" s="33"/>
      <c r="U5" s="33"/>
      <c r="V5" s="33"/>
      <c r="W5" s="33"/>
      <c r="X5" s="33"/>
      <c r="Y5" s="33"/>
      <c r="Z5" s="33"/>
    </row>
    <row r="6" ht="12.75" customHeight="1">
      <c r="A6" s="35" t="s">
        <v>28</v>
      </c>
      <c r="J6" s="32"/>
      <c r="K6" s="32"/>
      <c r="L6" s="32"/>
      <c r="M6" s="32"/>
      <c r="N6" s="33"/>
      <c r="O6" s="32"/>
      <c r="P6" s="33"/>
      <c r="Q6" s="33"/>
      <c r="R6" s="33"/>
      <c r="S6" s="33"/>
      <c r="T6" s="33"/>
      <c r="U6" s="33"/>
      <c r="V6" s="33"/>
      <c r="W6" s="33"/>
      <c r="X6" s="33"/>
      <c r="Y6" s="33"/>
      <c r="Z6" s="33"/>
    </row>
    <row r="7" ht="9.75" customHeight="1">
      <c r="A7" s="35"/>
      <c r="B7" s="35"/>
      <c r="C7" s="35"/>
      <c r="D7" s="35"/>
      <c r="E7" s="35"/>
      <c r="F7" s="35"/>
      <c r="G7" s="35"/>
      <c r="H7" s="35"/>
      <c r="I7" s="35"/>
      <c r="J7" s="32"/>
      <c r="K7" s="32"/>
      <c r="L7" s="32"/>
      <c r="M7" s="32"/>
      <c r="N7" s="33"/>
      <c r="O7" s="32"/>
      <c r="P7" s="33"/>
      <c r="Q7" s="33"/>
      <c r="R7" s="33"/>
      <c r="S7" s="33"/>
      <c r="T7" s="33"/>
      <c r="U7" s="33"/>
      <c r="V7" s="33"/>
      <c r="W7" s="33"/>
      <c r="X7" s="33"/>
      <c r="Y7" s="33"/>
      <c r="Z7" s="33"/>
    </row>
    <row r="8" ht="12.75" customHeight="1">
      <c r="A8" s="36" t="s">
        <v>29</v>
      </c>
      <c r="J8" s="32"/>
      <c r="K8" s="32"/>
      <c r="L8" s="32"/>
      <c r="M8" s="32"/>
      <c r="N8" s="33"/>
      <c r="O8" s="32"/>
      <c r="P8" s="33"/>
      <c r="Q8" s="33"/>
      <c r="R8" s="33"/>
      <c r="S8" s="33"/>
      <c r="T8" s="33"/>
      <c r="U8" s="33"/>
      <c r="V8" s="33"/>
      <c r="W8" s="33"/>
      <c r="X8" s="33"/>
      <c r="Y8" s="33"/>
      <c r="Z8" s="33"/>
    </row>
    <row r="9" ht="12.75" customHeight="1">
      <c r="A9" s="37"/>
      <c r="B9" s="37"/>
      <c r="C9" s="37"/>
      <c r="D9" s="37"/>
      <c r="E9" s="37"/>
      <c r="F9" s="37"/>
      <c r="G9" s="37"/>
      <c r="H9" s="37"/>
      <c r="I9" s="37"/>
      <c r="J9" s="32"/>
      <c r="K9" s="32"/>
      <c r="L9" s="32"/>
      <c r="M9" s="32"/>
      <c r="N9" s="33"/>
      <c r="O9" s="32"/>
      <c r="P9" s="33"/>
      <c r="Q9" s="33"/>
      <c r="R9" s="33"/>
      <c r="S9" s="33"/>
      <c r="T9" s="33"/>
      <c r="U9" s="33"/>
      <c r="V9" s="33"/>
      <c r="W9" s="33"/>
      <c r="X9" s="33"/>
      <c r="Y9" s="33"/>
      <c r="Z9" s="33"/>
    </row>
    <row r="10" ht="12.75" customHeight="1">
      <c r="A10" s="38" t="s">
        <v>30</v>
      </c>
      <c r="B10" s="14"/>
      <c r="C10" s="14"/>
      <c r="D10" s="14"/>
      <c r="E10" s="14"/>
      <c r="F10" s="14"/>
      <c r="G10" s="14"/>
      <c r="H10" s="14"/>
      <c r="I10" s="15"/>
      <c r="J10" s="32"/>
      <c r="K10" s="32"/>
      <c r="L10" s="32"/>
      <c r="M10" s="32"/>
      <c r="N10" s="33"/>
      <c r="O10" s="32"/>
      <c r="P10" s="33"/>
      <c r="Q10" s="33"/>
      <c r="R10" s="33"/>
      <c r="S10" s="33"/>
      <c r="T10" s="33"/>
      <c r="U10" s="33"/>
      <c r="V10" s="33"/>
      <c r="W10" s="33"/>
      <c r="X10" s="33"/>
      <c r="Y10" s="33"/>
      <c r="Z10" s="33"/>
    </row>
    <row r="11" ht="12.75" customHeight="1">
      <c r="A11" s="39" t="s">
        <v>31</v>
      </c>
      <c r="B11" s="40" t="s">
        <v>32</v>
      </c>
      <c r="C11" s="14"/>
      <c r="D11" s="14"/>
      <c r="E11" s="14"/>
      <c r="F11" s="14"/>
      <c r="G11" s="15"/>
      <c r="H11" s="41"/>
      <c r="I11" s="15"/>
      <c r="J11" s="32"/>
      <c r="K11" s="32"/>
      <c r="L11" s="32"/>
      <c r="M11" s="32"/>
      <c r="N11" s="33"/>
      <c r="O11" s="32"/>
      <c r="P11" s="33"/>
      <c r="Q11" s="33"/>
      <c r="R11" s="33"/>
      <c r="S11" s="33"/>
      <c r="T11" s="33"/>
      <c r="U11" s="33"/>
      <c r="V11" s="33"/>
      <c r="W11" s="33"/>
      <c r="X11" s="33"/>
      <c r="Y11" s="33"/>
      <c r="Z11" s="33"/>
    </row>
    <row r="12" ht="12.75" customHeight="1">
      <c r="A12" s="39" t="s">
        <v>33</v>
      </c>
      <c r="B12" s="40" t="s">
        <v>34</v>
      </c>
      <c r="C12" s="14"/>
      <c r="D12" s="14"/>
      <c r="E12" s="14"/>
      <c r="F12" s="14"/>
      <c r="G12" s="15"/>
      <c r="H12" s="42" t="s">
        <v>35</v>
      </c>
      <c r="I12" s="15"/>
      <c r="J12" s="32"/>
      <c r="K12" s="32"/>
      <c r="L12" s="32"/>
      <c r="M12" s="32"/>
      <c r="N12" s="33"/>
      <c r="O12" s="32"/>
      <c r="P12" s="33"/>
      <c r="Q12" s="33"/>
      <c r="R12" s="33"/>
      <c r="S12" s="33"/>
      <c r="T12" s="33"/>
      <c r="U12" s="33"/>
      <c r="V12" s="33"/>
      <c r="W12" s="33"/>
      <c r="X12" s="33"/>
      <c r="Y12" s="33"/>
      <c r="Z12" s="33"/>
    </row>
    <row r="13" ht="12.75" customHeight="1">
      <c r="A13" s="39" t="s">
        <v>36</v>
      </c>
      <c r="B13" s="40" t="s">
        <v>37</v>
      </c>
      <c r="C13" s="14"/>
      <c r="D13" s="14"/>
      <c r="E13" s="14"/>
      <c r="F13" s="14"/>
      <c r="G13" s="15"/>
      <c r="H13" s="43" t="s">
        <v>38</v>
      </c>
      <c r="I13" s="15"/>
      <c r="J13" s="32"/>
      <c r="K13" s="32"/>
      <c r="L13" s="32"/>
      <c r="M13" s="32"/>
      <c r="N13" s="33"/>
      <c r="O13" s="32"/>
      <c r="P13" s="33"/>
      <c r="Q13" s="33"/>
      <c r="R13" s="33"/>
      <c r="S13" s="33"/>
      <c r="T13" s="33"/>
      <c r="U13" s="33"/>
      <c r="V13" s="33"/>
      <c r="W13" s="33"/>
      <c r="X13" s="33"/>
      <c r="Y13" s="33"/>
      <c r="Z13" s="33"/>
    </row>
    <row r="14" ht="12.75" customHeight="1">
      <c r="A14" s="39" t="s">
        <v>39</v>
      </c>
      <c r="B14" s="40" t="s">
        <v>40</v>
      </c>
      <c r="C14" s="14"/>
      <c r="D14" s="14"/>
      <c r="E14" s="14"/>
      <c r="F14" s="14"/>
      <c r="G14" s="15"/>
      <c r="H14" s="42">
        <v>12.0</v>
      </c>
      <c r="I14" s="15"/>
      <c r="J14" s="32"/>
      <c r="K14" s="32"/>
      <c r="L14" s="32"/>
      <c r="M14" s="32"/>
      <c r="N14" s="33"/>
      <c r="O14" s="32"/>
      <c r="P14" s="33"/>
      <c r="Q14" s="33"/>
      <c r="R14" s="33"/>
      <c r="S14" s="33"/>
      <c r="T14" s="33"/>
      <c r="U14" s="33"/>
      <c r="V14" s="33"/>
      <c r="W14" s="33"/>
      <c r="X14" s="33"/>
      <c r="Y14" s="33"/>
      <c r="Z14" s="33"/>
    </row>
    <row r="15" ht="12.75" customHeight="1">
      <c r="A15" s="39" t="s">
        <v>41</v>
      </c>
      <c r="B15" s="40" t="s">
        <v>42</v>
      </c>
      <c r="C15" s="14"/>
      <c r="D15" s="14"/>
      <c r="E15" s="14"/>
      <c r="F15" s="14"/>
      <c r="G15" s="15"/>
      <c r="H15" s="44" t="s">
        <v>43</v>
      </c>
      <c r="I15" s="15"/>
      <c r="J15" s="32"/>
      <c r="K15" s="32"/>
      <c r="L15" s="32"/>
      <c r="M15" s="32"/>
      <c r="N15" s="33"/>
      <c r="O15" s="32"/>
      <c r="P15" s="33"/>
      <c r="Q15" s="33"/>
      <c r="R15" s="33"/>
      <c r="S15" s="33"/>
      <c r="T15" s="33"/>
      <c r="U15" s="33"/>
      <c r="V15" s="33"/>
      <c r="W15" s="33"/>
      <c r="X15" s="33"/>
      <c r="Y15" s="33"/>
      <c r="Z15" s="33"/>
    </row>
    <row r="16" ht="12.75" customHeight="1">
      <c r="A16" s="38" t="s">
        <v>44</v>
      </c>
      <c r="B16" s="14"/>
      <c r="C16" s="14"/>
      <c r="D16" s="14"/>
      <c r="E16" s="14"/>
      <c r="F16" s="14"/>
      <c r="G16" s="14"/>
      <c r="H16" s="14"/>
      <c r="I16" s="15"/>
      <c r="J16" s="32"/>
      <c r="K16" s="32"/>
      <c r="L16" s="32"/>
      <c r="M16" s="32"/>
      <c r="N16" s="33"/>
      <c r="O16" s="32"/>
      <c r="P16" s="33"/>
      <c r="Q16" s="33"/>
      <c r="R16" s="33"/>
      <c r="S16" s="33"/>
      <c r="T16" s="33"/>
      <c r="U16" s="33"/>
      <c r="V16" s="33"/>
      <c r="W16" s="33"/>
      <c r="X16" s="33"/>
      <c r="Y16" s="33"/>
      <c r="Z16" s="33"/>
    </row>
    <row r="17" ht="12.75" customHeight="1">
      <c r="A17" s="42" t="s">
        <v>45</v>
      </c>
      <c r="B17" s="15"/>
      <c r="C17" s="42" t="s">
        <v>46</v>
      </c>
      <c r="D17" s="15"/>
      <c r="E17" s="42" t="s">
        <v>47</v>
      </c>
      <c r="F17" s="14"/>
      <c r="G17" s="14"/>
      <c r="H17" s="14"/>
      <c r="I17" s="15"/>
      <c r="J17" s="32"/>
      <c r="K17" s="32"/>
      <c r="L17" s="32"/>
      <c r="M17" s="32"/>
      <c r="N17" s="33"/>
      <c r="O17" s="32"/>
      <c r="P17" s="33"/>
      <c r="Q17" s="33"/>
      <c r="R17" s="33"/>
      <c r="S17" s="33"/>
      <c r="T17" s="33"/>
      <c r="U17" s="33"/>
      <c r="V17" s="33"/>
      <c r="W17" s="33"/>
      <c r="X17" s="33"/>
      <c r="Y17" s="33"/>
      <c r="Z17" s="33"/>
    </row>
    <row r="18" ht="31.5" customHeight="1">
      <c r="A18" s="45" t="s">
        <v>199</v>
      </c>
      <c r="B18" s="15"/>
      <c r="C18" s="46" t="s">
        <v>49</v>
      </c>
      <c r="D18" s="15"/>
      <c r="E18" s="47">
        <f>'QUADRO RESUMO'!C7</f>
        <v>1</v>
      </c>
      <c r="F18" s="14"/>
      <c r="G18" s="14"/>
      <c r="H18" s="14"/>
      <c r="I18" s="15"/>
      <c r="J18" s="32"/>
      <c r="K18" s="32"/>
      <c r="L18" s="32"/>
      <c r="M18" s="32"/>
      <c r="N18" s="33"/>
      <c r="O18" s="32"/>
      <c r="P18" s="33"/>
      <c r="Q18" s="33"/>
      <c r="R18" s="33"/>
      <c r="S18" s="33"/>
      <c r="T18" s="33"/>
      <c r="U18" s="33"/>
      <c r="V18" s="33"/>
      <c r="W18" s="33"/>
      <c r="X18" s="33"/>
      <c r="Y18" s="33"/>
      <c r="Z18" s="33"/>
    </row>
    <row r="19" ht="12.75" customHeight="1">
      <c r="A19" s="34"/>
      <c r="B19" s="37"/>
      <c r="C19" s="37"/>
      <c r="D19" s="37"/>
      <c r="E19" s="37"/>
      <c r="F19" s="37"/>
      <c r="G19" s="37"/>
      <c r="H19" s="34"/>
      <c r="I19" s="34"/>
      <c r="J19" s="32"/>
      <c r="K19" s="32"/>
      <c r="L19" s="32"/>
      <c r="M19" s="32"/>
      <c r="N19" s="33"/>
      <c r="O19" s="32"/>
      <c r="P19" s="33"/>
      <c r="Q19" s="33"/>
      <c r="R19" s="33"/>
      <c r="S19" s="33"/>
      <c r="T19" s="33"/>
      <c r="U19" s="33"/>
      <c r="V19" s="33"/>
      <c r="W19" s="33"/>
      <c r="X19" s="33"/>
      <c r="Y19" s="33"/>
      <c r="Z19" s="33"/>
    </row>
    <row r="20" ht="12.75" customHeight="1">
      <c r="A20" s="38" t="s">
        <v>50</v>
      </c>
      <c r="B20" s="14"/>
      <c r="C20" s="14"/>
      <c r="D20" s="14"/>
      <c r="E20" s="14"/>
      <c r="F20" s="14"/>
      <c r="G20" s="14"/>
      <c r="H20" s="14"/>
      <c r="I20" s="15"/>
      <c r="J20" s="32"/>
      <c r="K20" s="32"/>
      <c r="L20" s="32"/>
      <c r="M20" s="48"/>
      <c r="N20" s="33"/>
      <c r="O20" s="32"/>
      <c r="P20" s="33"/>
      <c r="Q20" s="33"/>
      <c r="R20" s="33"/>
      <c r="S20" s="33"/>
      <c r="T20" s="33"/>
      <c r="U20" s="33"/>
      <c r="V20" s="33"/>
      <c r="W20" s="33"/>
      <c r="X20" s="33"/>
      <c r="Y20" s="33"/>
      <c r="Z20" s="33"/>
    </row>
    <row r="21" ht="24.75" customHeight="1">
      <c r="A21" s="39">
        <v>1.0</v>
      </c>
      <c r="B21" s="40" t="s">
        <v>51</v>
      </c>
      <c r="C21" s="14"/>
      <c r="D21" s="14"/>
      <c r="E21" s="14"/>
      <c r="F21" s="14"/>
      <c r="G21" s="15"/>
      <c r="H21" s="49" t="s">
        <v>199</v>
      </c>
      <c r="I21" s="15"/>
      <c r="J21" s="32"/>
      <c r="K21" s="32"/>
      <c r="L21" s="32"/>
      <c r="M21" s="32"/>
      <c r="N21" s="33"/>
      <c r="O21" s="32"/>
      <c r="P21" s="33"/>
      <c r="Q21" s="33"/>
      <c r="R21" s="33"/>
      <c r="S21" s="33"/>
      <c r="T21" s="33"/>
      <c r="U21" s="33"/>
      <c r="V21" s="33"/>
      <c r="W21" s="33"/>
      <c r="X21" s="33"/>
      <c r="Y21" s="33"/>
      <c r="Z21" s="33"/>
    </row>
    <row r="22" ht="12.75" customHeight="1">
      <c r="A22" s="39">
        <v>2.0</v>
      </c>
      <c r="B22" s="40" t="s">
        <v>52</v>
      </c>
      <c r="C22" s="14"/>
      <c r="D22" s="14"/>
      <c r="E22" s="14"/>
      <c r="F22" s="14"/>
      <c r="G22" s="15"/>
      <c r="H22" s="44">
        <v>410105.0</v>
      </c>
      <c r="I22" s="15"/>
      <c r="J22" s="32"/>
      <c r="K22" s="32"/>
      <c r="L22" s="32"/>
      <c r="M22" s="32"/>
      <c r="N22" s="33"/>
      <c r="O22" s="32"/>
      <c r="P22" s="33"/>
      <c r="Q22" s="33"/>
      <c r="R22" s="33"/>
      <c r="S22" s="33"/>
      <c r="T22" s="33"/>
      <c r="U22" s="33"/>
      <c r="V22" s="33"/>
      <c r="W22" s="33"/>
      <c r="X22" s="33"/>
      <c r="Y22" s="33"/>
      <c r="Z22" s="33"/>
    </row>
    <row r="23" ht="12.75" customHeight="1">
      <c r="A23" s="39">
        <v>3.0</v>
      </c>
      <c r="B23" s="40" t="s">
        <v>53</v>
      </c>
      <c r="C23" s="14"/>
      <c r="D23" s="14"/>
      <c r="E23" s="14"/>
      <c r="F23" s="14"/>
      <c r="G23" s="15"/>
      <c r="H23" s="50">
        <f>'QUADRO RESUMO'!D7</f>
        <v>3827.96</v>
      </c>
      <c r="I23" s="15"/>
      <c r="J23" s="32"/>
      <c r="K23" s="51"/>
      <c r="L23" s="32"/>
      <c r="M23" s="32"/>
      <c r="N23" s="33"/>
      <c r="O23" s="32"/>
      <c r="P23" s="33"/>
      <c r="Q23" s="33"/>
      <c r="R23" s="33"/>
      <c r="S23" s="33"/>
      <c r="T23" s="33"/>
      <c r="U23" s="33"/>
      <c r="V23" s="33"/>
      <c r="W23" s="33"/>
      <c r="X23" s="33"/>
      <c r="Y23" s="33"/>
      <c r="Z23" s="33"/>
    </row>
    <row r="24" ht="27.0" customHeight="1">
      <c r="A24" s="39">
        <v>4.0</v>
      </c>
      <c r="B24" s="40" t="s">
        <v>54</v>
      </c>
      <c r="C24" s="14"/>
      <c r="D24" s="14"/>
      <c r="E24" s="14"/>
      <c r="F24" s="14"/>
      <c r="G24" s="15"/>
      <c r="H24" s="52" t="str">
        <f>H21</f>
        <v>ENCARREGADO (A) GERAL</v>
      </c>
      <c r="I24" s="15"/>
      <c r="J24" s="32"/>
      <c r="K24" s="32"/>
      <c r="L24" s="32"/>
      <c r="M24" s="32"/>
      <c r="N24" s="33"/>
      <c r="O24" s="32"/>
      <c r="P24" s="33"/>
      <c r="Q24" s="33"/>
      <c r="R24" s="33"/>
      <c r="S24" s="33"/>
      <c r="T24" s="33"/>
      <c r="U24" s="33"/>
      <c r="V24" s="33"/>
      <c r="W24" s="33"/>
      <c r="X24" s="33"/>
      <c r="Y24" s="33"/>
      <c r="Z24" s="33"/>
    </row>
    <row r="25" ht="12.75" customHeight="1">
      <c r="A25" s="39">
        <v>5.0</v>
      </c>
      <c r="B25" s="40" t="s">
        <v>55</v>
      </c>
      <c r="C25" s="14"/>
      <c r="D25" s="14"/>
      <c r="E25" s="14"/>
      <c r="F25" s="14"/>
      <c r="G25" s="15"/>
      <c r="H25" s="43" t="s">
        <v>38</v>
      </c>
      <c r="I25" s="15"/>
      <c r="J25" s="32"/>
      <c r="K25" s="32"/>
      <c r="L25" s="32"/>
      <c r="M25" s="32"/>
      <c r="N25" s="33"/>
      <c r="O25" s="32"/>
      <c r="P25" s="33"/>
      <c r="Q25" s="33"/>
      <c r="R25" s="33"/>
      <c r="S25" s="33"/>
      <c r="T25" s="33"/>
      <c r="U25" s="33"/>
      <c r="V25" s="33"/>
      <c r="W25" s="33"/>
      <c r="X25" s="33"/>
      <c r="Y25" s="33"/>
      <c r="Z25" s="33"/>
    </row>
    <row r="26" ht="12.75" customHeight="1">
      <c r="A26" s="34"/>
      <c r="J26" s="32"/>
      <c r="K26" s="32"/>
      <c r="L26" s="32"/>
      <c r="M26" s="32"/>
      <c r="N26" s="33"/>
      <c r="O26" s="32"/>
      <c r="P26" s="33"/>
      <c r="Q26" s="33"/>
      <c r="R26" s="33"/>
      <c r="S26" s="33"/>
      <c r="T26" s="33"/>
      <c r="U26" s="33"/>
      <c r="V26" s="33"/>
      <c r="W26" s="33"/>
      <c r="X26" s="33"/>
      <c r="Y26" s="33"/>
      <c r="Z26" s="33"/>
    </row>
    <row r="27" ht="12.75" customHeight="1">
      <c r="A27" s="53" t="s">
        <v>56</v>
      </c>
      <c r="B27" s="14"/>
      <c r="C27" s="14"/>
      <c r="D27" s="14"/>
      <c r="E27" s="14"/>
      <c r="F27" s="14"/>
      <c r="G27" s="14"/>
      <c r="H27" s="14"/>
      <c r="I27" s="15"/>
      <c r="J27" s="32"/>
      <c r="K27" s="32"/>
      <c r="L27" s="32"/>
      <c r="M27" s="32"/>
      <c r="N27" s="33"/>
      <c r="O27" s="32"/>
      <c r="P27" s="33"/>
      <c r="Q27" s="33"/>
      <c r="R27" s="33"/>
      <c r="S27" s="33"/>
      <c r="T27" s="33"/>
      <c r="U27" s="33"/>
      <c r="V27" s="33"/>
      <c r="W27" s="33"/>
      <c r="X27" s="33"/>
      <c r="Y27" s="33"/>
      <c r="Z27" s="33"/>
    </row>
    <row r="28" ht="12.75" customHeight="1">
      <c r="A28" s="54" t="s">
        <v>57</v>
      </c>
      <c r="B28" s="14"/>
      <c r="C28" s="14"/>
      <c r="D28" s="14"/>
      <c r="E28" s="14"/>
      <c r="F28" s="14"/>
      <c r="G28" s="15"/>
      <c r="H28" s="55" t="s">
        <v>58</v>
      </c>
      <c r="I28" s="55" t="s">
        <v>59</v>
      </c>
      <c r="J28" s="32"/>
      <c r="K28" s="32"/>
      <c r="L28" s="32"/>
      <c r="M28" s="32"/>
      <c r="N28" s="33"/>
      <c r="O28" s="32"/>
      <c r="P28" s="33"/>
      <c r="Q28" s="33"/>
      <c r="R28" s="33"/>
      <c r="S28" s="33"/>
      <c r="T28" s="33"/>
      <c r="U28" s="33"/>
      <c r="V28" s="33"/>
      <c r="W28" s="33"/>
      <c r="X28" s="33"/>
      <c r="Y28" s="33"/>
      <c r="Z28" s="33"/>
    </row>
    <row r="29" ht="12.75" customHeight="1">
      <c r="A29" s="56" t="s">
        <v>31</v>
      </c>
      <c r="B29" s="40" t="s">
        <v>60</v>
      </c>
      <c r="C29" s="14"/>
      <c r="D29" s="14"/>
      <c r="E29" s="14"/>
      <c r="F29" s="14"/>
      <c r="G29" s="15"/>
      <c r="H29" s="57"/>
      <c r="I29" s="131">
        <f>H23</f>
        <v>3827.96</v>
      </c>
      <c r="J29" s="32"/>
      <c r="K29" s="32"/>
      <c r="L29" s="32"/>
      <c r="M29" s="32"/>
      <c r="N29" s="33"/>
      <c r="O29" s="32"/>
      <c r="P29" s="33"/>
      <c r="Q29" s="33"/>
      <c r="R29" s="33"/>
      <c r="S29" s="33"/>
      <c r="T29" s="33"/>
      <c r="U29" s="33"/>
      <c r="V29" s="33"/>
      <c r="W29" s="33"/>
      <c r="X29" s="33"/>
      <c r="Y29" s="33"/>
      <c r="Z29" s="33"/>
    </row>
    <row r="30" ht="12.75" customHeight="1">
      <c r="A30" s="56" t="s">
        <v>33</v>
      </c>
      <c r="B30" s="40" t="s">
        <v>61</v>
      </c>
      <c r="C30" s="14"/>
      <c r="D30" s="14"/>
      <c r="E30" s="14"/>
      <c r="F30" s="14"/>
      <c r="G30" s="15"/>
      <c r="H30" s="59"/>
      <c r="I30" s="58">
        <v>0.0</v>
      </c>
      <c r="J30" s="32"/>
      <c r="K30" s="32"/>
      <c r="L30" s="32"/>
      <c r="M30" s="32"/>
      <c r="N30" s="33"/>
      <c r="O30" s="32"/>
      <c r="P30" s="33"/>
      <c r="Q30" s="33"/>
      <c r="R30" s="33"/>
      <c r="S30" s="33"/>
      <c r="T30" s="33"/>
      <c r="U30" s="33"/>
      <c r="V30" s="33"/>
      <c r="W30" s="33"/>
      <c r="X30" s="33"/>
      <c r="Y30" s="33"/>
      <c r="Z30" s="33"/>
    </row>
    <row r="31" ht="12.75" customHeight="1">
      <c r="A31" s="56" t="s">
        <v>36</v>
      </c>
      <c r="B31" s="40" t="s">
        <v>62</v>
      </c>
      <c r="C31" s="14"/>
      <c r="D31" s="14"/>
      <c r="E31" s="14"/>
      <c r="F31" s="14"/>
      <c r="G31" s="15"/>
      <c r="H31" s="59"/>
      <c r="I31" s="58">
        <f>H31*I29</f>
        <v>0</v>
      </c>
      <c r="J31" s="32"/>
      <c r="K31" s="32"/>
      <c r="L31" s="32"/>
      <c r="M31" s="32"/>
      <c r="N31" s="33"/>
      <c r="O31" s="32"/>
      <c r="P31" s="33"/>
      <c r="Q31" s="33"/>
      <c r="R31" s="33"/>
      <c r="S31" s="33"/>
      <c r="T31" s="33"/>
      <c r="U31" s="33"/>
      <c r="V31" s="33"/>
      <c r="W31" s="33"/>
      <c r="X31" s="33"/>
      <c r="Y31" s="33"/>
      <c r="Z31" s="33"/>
    </row>
    <row r="32" ht="12.75" customHeight="1">
      <c r="A32" s="56" t="s">
        <v>39</v>
      </c>
      <c r="B32" s="40" t="s">
        <v>63</v>
      </c>
      <c r="C32" s="14"/>
      <c r="D32" s="14"/>
      <c r="E32" s="14"/>
      <c r="F32" s="14"/>
      <c r="G32" s="15"/>
      <c r="H32" s="59"/>
      <c r="I32" s="58">
        <v>0.0</v>
      </c>
      <c r="J32" s="32"/>
      <c r="K32" s="32"/>
      <c r="L32" s="32"/>
      <c r="M32" s="32"/>
      <c r="N32" s="33"/>
      <c r="O32" s="32"/>
      <c r="P32" s="33"/>
      <c r="Q32" s="33"/>
      <c r="R32" s="33"/>
      <c r="S32" s="33"/>
      <c r="T32" s="33"/>
      <c r="U32" s="33"/>
      <c r="V32" s="33"/>
      <c r="W32" s="33"/>
      <c r="X32" s="33"/>
      <c r="Y32" s="33"/>
      <c r="Z32" s="33"/>
    </row>
    <row r="33" ht="12.75" customHeight="1">
      <c r="A33" s="56" t="s">
        <v>41</v>
      </c>
      <c r="B33" s="40" t="s">
        <v>64</v>
      </c>
      <c r="C33" s="14"/>
      <c r="D33" s="14"/>
      <c r="E33" s="14"/>
      <c r="F33" s="14"/>
      <c r="G33" s="15"/>
      <c r="H33" s="59"/>
      <c r="I33" s="58">
        <v>0.0</v>
      </c>
      <c r="J33" s="32"/>
      <c r="K33" s="32"/>
      <c r="L33" s="32"/>
      <c r="M33" s="32"/>
      <c r="N33" s="33"/>
      <c r="O33" s="32"/>
      <c r="P33" s="33"/>
      <c r="Q33" s="33"/>
      <c r="R33" s="33"/>
      <c r="S33" s="33"/>
      <c r="T33" s="33"/>
      <c r="U33" s="33"/>
      <c r="V33" s="33"/>
      <c r="W33" s="33"/>
      <c r="X33" s="33"/>
      <c r="Y33" s="33"/>
      <c r="Z33" s="33"/>
    </row>
    <row r="34" ht="12.75" customHeight="1">
      <c r="A34" s="56" t="s">
        <v>65</v>
      </c>
      <c r="B34" s="40" t="s">
        <v>66</v>
      </c>
      <c r="C34" s="14"/>
      <c r="D34" s="14"/>
      <c r="E34" s="14"/>
      <c r="F34" s="14"/>
      <c r="G34" s="15"/>
      <c r="H34" s="59"/>
      <c r="I34" s="58">
        <v>0.0</v>
      </c>
      <c r="J34" s="32"/>
      <c r="K34" s="32"/>
      <c r="L34" s="32"/>
      <c r="M34" s="32"/>
      <c r="N34" s="33"/>
      <c r="O34" s="32"/>
      <c r="P34" s="33"/>
      <c r="Q34" s="33"/>
      <c r="R34" s="33"/>
      <c r="S34" s="33"/>
      <c r="T34" s="33"/>
      <c r="U34" s="33"/>
      <c r="V34" s="33"/>
      <c r="W34" s="33"/>
      <c r="X34" s="33"/>
      <c r="Y34" s="33"/>
      <c r="Z34" s="33"/>
    </row>
    <row r="35" ht="12.75" customHeight="1">
      <c r="A35" s="60" t="s">
        <v>67</v>
      </c>
      <c r="B35" s="14"/>
      <c r="C35" s="14"/>
      <c r="D35" s="14"/>
      <c r="E35" s="14"/>
      <c r="F35" s="14"/>
      <c r="G35" s="14"/>
      <c r="H35" s="15"/>
      <c r="I35" s="61">
        <f>SUM(I29:I34)</f>
        <v>3827.96</v>
      </c>
      <c r="J35" s="32"/>
      <c r="K35" s="32"/>
      <c r="L35" s="32"/>
      <c r="M35" s="32"/>
      <c r="N35" s="33"/>
      <c r="O35" s="32"/>
      <c r="P35" s="33"/>
      <c r="Q35" s="33"/>
      <c r="R35" s="33"/>
      <c r="S35" s="33"/>
      <c r="T35" s="33"/>
      <c r="U35" s="33"/>
      <c r="V35" s="33"/>
      <c r="W35" s="33"/>
      <c r="X35" s="33"/>
      <c r="Y35" s="33"/>
      <c r="Z35" s="33"/>
    </row>
    <row r="36" ht="12.75" customHeight="1">
      <c r="A36" s="62"/>
      <c r="B36" s="63"/>
      <c r="C36" s="63"/>
      <c r="D36" s="63"/>
      <c r="E36" s="63"/>
      <c r="F36" s="63"/>
      <c r="G36" s="63"/>
      <c r="H36" s="63"/>
      <c r="I36" s="63"/>
      <c r="J36" s="32"/>
      <c r="K36" s="32"/>
      <c r="L36" s="32"/>
      <c r="M36" s="32"/>
      <c r="N36" s="33"/>
      <c r="O36" s="32"/>
      <c r="P36" s="33"/>
      <c r="Q36" s="33"/>
      <c r="R36" s="33"/>
      <c r="S36" s="33"/>
      <c r="T36" s="33"/>
      <c r="U36" s="33"/>
      <c r="V36" s="33"/>
      <c r="W36" s="33"/>
      <c r="X36" s="33"/>
      <c r="Y36" s="33"/>
      <c r="Z36" s="33"/>
    </row>
    <row r="37" ht="12.75" customHeight="1">
      <c r="A37" s="53" t="s">
        <v>68</v>
      </c>
      <c r="B37" s="14"/>
      <c r="C37" s="14"/>
      <c r="D37" s="14"/>
      <c r="E37" s="14"/>
      <c r="F37" s="14"/>
      <c r="G37" s="14"/>
      <c r="H37" s="14"/>
      <c r="I37" s="15"/>
      <c r="J37" s="33"/>
      <c r="K37" s="32"/>
      <c r="L37" s="32"/>
      <c r="M37" s="32"/>
      <c r="N37" s="33"/>
      <c r="O37" s="32"/>
      <c r="P37" s="33"/>
      <c r="Q37" s="33"/>
      <c r="R37" s="33"/>
      <c r="S37" s="33"/>
      <c r="T37" s="33"/>
      <c r="U37" s="33"/>
      <c r="V37" s="33"/>
      <c r="W37" s="33"/>
      <c r="X37" s="33"/>
      <c r="Y37" s="33"/>
      <c r="Z37" s="33"/>
    </row>
    <row r="38" ht="12.75" customHeight="1">
      <c r="A38" s="54" t="s">
        <v>69</v>
      </c>
      <c r="B38" s="14"/>
      <c r="C38" s="14"/>
      <c r="D38" s="14"/>
      <c r="E38" s="14"/>
      <c r="F38" s="14"/>
      <c r="G38" s="15"/>
      <c r="H38" s="55" t="s">
        <v>58</v>
      </c>
      <c r="I38" s="55" t="s">
        <v>59</v>
      </c>
      <c r="J38" s="33"/>
      <c r="K38" s="32"/>
      <c r="L38" s="32"/>
      <c r="M38" s="32"/>
      <c r="N38" s="33"/>
      <c r="O38" s="32"/>
      <c r="P38" s="33"/>
      <c r="Q38" s="33"/>
      <c r="R38" s="33"/>
      <c r="S38" s="33"/>
      <c r="T38" s="33"/>
      <c r="U38" s="33"/>
      <c r="V38" s="33"/>
      <c r="W38" s="33"/>
      <c r="X38" s="33"/>
      <c r="Y38" s="33"/>
      <c r="Z38" s="33"/>
    </row>
    <row r="39" ht="12.75" customHeight="1">
      <c r="A39" s="56" t="s">
        <v>31</v>
      </c>
      <c r="B39" s="40" t="s">
        <v>200</v>
      </c>
      <c r="C39" s="14"/>
      <c r="D39" s="14"/>
      <c r="E39" s="14"/>
      <c r="F39" s="14"/>
      <c r="G39" s="15"/>
      <c r="H39" s="59">
        <f>1/12</f>
        <v>0.08333333333</v>
      </c>
      <c r="I39" s="58">
        <f>$I$35*H39</f>
        <v>318.9966667</v>
      </c>
      <c r="J39" s="33"/>
      <c r="K39" s="32"/>
      <c r="L39" s="32"/>
      <c r="M39" s="32"/>
      <c r="N39" s="33"/>
      <c r="O39" s="32"/>
      <c r="P39" s="33"/>
      <c r="Q39" s="33"/>
      <c r="R39" s="33"/>
      <c r="S39" s="33"/>
      <c r="T39" s="33"/>
      <c r="U39" s="33"/>
      <c r="V39" s="33"/>
      <c r="W39" s="33"/>
      <c r="X39" s="33"/>
      <c r="Y39" s="33"/>
      <c r="Z39" s="33"/>
    </row>
    <row r="40" ht="12.75" customHeight="1">
      <c r="A40" s="56" t="s">
        <v>33</v>
      </c>
      <c r="B40" s="40" t="s">
        <v>71</v>
      </c>
      <c r="C40" s="14"/>
      <c r="D40" s="14"/>
      <c r="E40" s="14"/>
      <c r="F40" s="14"/>
      <c r="G40" s="15"/>
      <c r="H40" s="59">
        <v>0.121</v>
      </c>
      <c r="I40" s="58">
        <f>H40*I35</f>
        <v>463.18316</v>
      </c>
      <c r="J40" s="33"/>
      <c r="K40" s="32"/>
      <c r="L40" s="32"/>
      <c r="M40" s="32"/>
      <c r="N40" s="33"/>
      <c r="O40" s="32"/>
      <c r="P40" s="33"/>
      <c r="Q40" s="33"/>
      <c r="R40" s="33"/>
      <c r="S40" s="33"/>
      <c r="T40" s="33"/>
      <c r="U40" s="33"/>
      <c r="V40" s="33"/>
      <c r="W40" s="33"/>
      <c r="X40" s="33"/>
      <c r="Y40" s="33"/>
      <c r="Z40" s="33"/>
    </row>
    <row r="41" ht="12.75" customHeight="1">
      <c r="A41" s="56"/>
      <c r="B41" s="42" t="s">
        <v>72</v>
      </c>
      <c r="C41" s="14"/>
      <c r="D41" s="14"/>
      <c r="E41" s="14"/>
      <c r="F41" s="14"/>
      <c r="G41" s="15"/>
      <c r="H41" s="64">
        <f t="shared" ref="H41:I41" si="1">SUM(H39:H40)</f>
        <v>0.2043333333</v>
      </c>
      <c r="I41" s="61">
        <f t="shared" si="1"/>
        <v>782.1798267</v>
      </c>
      <c r="J41" s="33"/>
      <c r="K41" s="32"/>
      <c r="L41" s="32"/>
      <c r="M41" s="32"/>
      <c r="N41" s="33"/>
      <c r="O41" s="32"/>
      <c r="P41" s="33"/>
      <c r="Q41" s="33"/>
      <c r="R41" s="33"/>
      <c r="S41" s="33"/>
      <c r="T41" s="33"/>
      <c r="U41" s="33"/>
      <c r="V41" s="33"/>
      <c r="W41" s="33"/>
      <c r="X41" s="33"/>
      <c r="Y41" s="33"/>
      <c r="Z41" s="33"/>
    </row>
    <row r="42" ht="30.0" hidden="1" customHeight="1">
      <c r="A42" s="65" t="s">
        <v>201</v>
      </c>
      <c r="B42" s="63"/>
      <c r="C42" s="63"/>
      <c r="D42" s="63"/>
      <c r="E42" s="63"/>
      <c r="F42" s="63"/>
      <c r="G42" s="63"/>
      <c r="H42" s="63"/>
      <c r="I42" s="63"/>
      <c r="J42" s="33"/>
      <c r="K42" s="32"/>
      <c r="L42" s="32"/>
      <c r="M42" s="32"/>
      <c r="N42" s="33"/>
      <c r="O42" s="32"/>
      <c r="P42" s="33"/>
      <c r="Q42" s="33"/>
      <c r="R42" s="33"/>
      <c r="S42" s="33"/>
      <c r="T42" s="33"/>
      <c r="U42" s="33"/>
      <c r="V42" s="33"/>
      <c r="W42" s="33"/>
      <c r="X42" s="33"/>
      <c r="Y42" s="33"/>
      <c r="Z42" s="33"/>
    </row>
    <row r="43" ht="30.0" hidden="1" customHeight="1">
      <c r="A43" s="66" t="s">
        <v>202</v>
      </c>
      <c r="J43" s="33"/>
      <c r="K43" s="32"/>
      <c r="L43" s="32"/>
      <c r="M43" s="32"/>
      <c r="N43" s="33"/>
      <c r="O43" s="32"/>
      <c r="P43" s="33"/>
      <c r="Q43" s="33"/>
      <c r="R43" s="33"/>
      <c r="S43" s="33"/>
      <c r="T43" s="33"/>
      <c r="U43" s="33"/>
      <c r="V43" s="33"/>
      <c r="W43" s="33"/>
      <c r="X43" s="33"/>
      <c r="Y43" s="33"/>
      <c r="Z43" s="33"/>
    </row>
    <row r="44" ht="39.75" hidden="1" customHeight="1">
      <c r="A44" s="66" t="s">
        <v>203</v>
      </c>
      <c r="J44" s="33"/>
      <c r="K44" s="32"/>
      <c r="L44" s="32"/>
      <c r="M44" s="32"/>
      <c r="N44" s="33"/>
      <c r="O44" s="32"/>
      <c r="P44" s="33"/>
      <c r="Q44" s="33"/>
      <c r="R44" s="33"/>
      <c r="S44" s="33"/>
      <c r="T44" s="33"/>
      <c r="U44" s="33"/>
      <c r="V44" s="33"/>
      <c r="W44" s="33"/>
      <c r="X44" s="33"/>
      <c r="Y44" s="33"/>
      <c r="Z44" s="33"/>
    </row>
    <row r="45" ht="39.75" hidden="1" customHeight="1">
      <c r="A45" s="66" t="s">
        <v>204</v>
      </c>
      <c r="J45" s="33"/>
      <c r="K45" s="32"/>
      <c r="L45" s="32"/>
      <c r="M45" s="32"/>
      <c r="N45" s="33"/>
      <c r="O45" s="32"/>
      <c r="P45" s="33"/>
      <c r="Q45" s="33"/>
      <c r="R45" s="33"/>
      <c r="S45" s="33"/>
      <c r="T45" s="33"/>
      <c r="U45" s="33"/>
      <c r="V45" s="33"/>
      <c r="W45" s="33"/>
      <c r="X45" s="33"/>
      <c r="Y45" s="33"/>
      <c r="Z45" s="33"/>
    </row>
    <row r="46" ht="12.75" customHeight="1">
      <c r="A46" s="67"/>
      <c r="B46" s="68"/>
      <c r="C46" s="68"/>
      <c r="D46" s="68"/>
      <c r="E46" s="68"/>
      <c r="F46" s="68"/>
      <c r="G46" s="68"/>
      <c r="H46" s="68"/>
      <c r="I46" s="69"/>
      <c r="J46" s="70"/>
      <c r="K46" s="71"/>
      <c r="L46" s="32"/>
      <c r="M46" s="32"/>
      <c r="N46" s="33"/>
      <c r="O46" s="32"/>
      <c r="P46" s="33"/>
      <c r="Q46" s="33"/>
      <c r="R46" s="33"/>
      <c r="S46" s="33"/>
      <c r="T46" s="33"/>
      <c r="U46" s="33"/>
      <c r="V46" s="33"/>
      <c r="W46" s="33"/>
      <c r="X46" s="33"/>
      <c r="Y46" s="33"/>
      <c r="Z46" s="33"/>
    </row>
    <row r="47" ht="12.75" customHeight="1">
      <c r="A47" s="54" t="s">
        <v>77</v>
      </c>
      <c r="B47" s="14"/>
      <c r="C47" s="14"/>
      <c r="D47" s="14"/>
      <c r="E47" s="14"/>
      <c r="F47" s="14"/>
      <c r="G47" s="15"/>
      <c r="H47" s="55" t="s">
        <v>58</v>
      </c>
      <c r="I47" s="55" t="s">
        <v>59</v>
      </c>
      <c r="J47" s="33"/>
      <c r="K47" s="32"/>
      <c r="L47" s="32"/>
      <c r="M47" s="32"/>
      <c r="N47" s="33"/>
      <c r="O47" s="32"/>
      <c r="P47" s="33"/>
      <c r="Q47" s="33"/>
      <c r="R47" s="33"/>
      <c r="S47" s="33"/>
      <c r="T47" s="33"/>
      <c r="U47" s="33"/>
      <c r="V47" s="33"/>
      <c r="W47" s="33"/>
      <c r="X47" s="33"/>
      <c r="Y47" s="33"/>
      <c r="Z47" s="33"/>
    </row>
    <row r="48" ht="12.75" customHeight="1">
      <c r="A48" s="56" t="s">
        <v>31</v>
      </c>
      <c r="B48" s="40" t="s">
        <v>78</v>
      </c>
      <c r="C48" s="14"/>
      <c r="D48" s="14"/>
      <c r="E48" s="14"/>
      <c r="F48" s="14"/>
      <c r="G48" s="15"/>
      <c r="H48" s="59">
        <v>0.2</v>
      </c>
      <c r="I48" s="58">
        <f>($I$35+I41)*H48</f>
        <v>922.0279653</v>
      </c>
      <c r="J48" s="33"/>
      <c r="K48" s="32"/>
      <c r="L48" s="32"/>
      <c r="M48" s="32"/>
      <c r="N48" s="33"/>
      <c r="O48" s="32"/>
      <c r="P48" s="33"/>
      <c r="Q48" s="33"/>
      <c r="R48" s="33"/>
      <c r="S48" s="33"/>
      <c r="T48" s="33"/>
      <c r="U48" s="33"/>
      <c r="V48" s="33"/>
      <c r="W48" s="33"/>
      <c r="X48" s="33"/>
      <c r="Y48" s="33"/>
      <c r="Z48" s="33"/>
    </row>
    <row r="49" ht="12.75" customHeight="1">
      <c r="A49" s="56" t="s">
        <v>33</v>
      </c>
      <c r="B49" s="40" t="s">
        <v>79</v>
      </c>
      <c r="C49" s="14"/>
      <c r="D49" s="14"/>
      <c r="E49" s="14"/>
      <c r="F49" s="14"/>
      <c r="G49" s="15"/>
      <c r="H49" s="59">
        <v>0.025</v>
      </c>
      <c r="I49" s="58">
        <f>($I$35+I41)*H49</f>
        <v>115.2534957</v>
      </c>
      <c r="J49" s="33"/>
      <c r="K49" s="32"/>
      <c r="L49" s="32"/>
      <c r="M49" s="32"/>
      <c r="N49" s="33"/>
      <c r="O49" s="32"/>
      <c r="P49" s="33"/>
      <c r="Q49" s="33"/>
      <c r="R49" s="33"/>
      <c r="S49" s="33"/>
      <c r="T49" s="33"/>
      <c r="U49" s="33"/>
      <c r="V49" s="33"/>
      <c r="W49" s="33"/>
      <c r="X49" s="33"/>
      <c r="Y49" s="33"/>
      <c r="Z49" s="33"/>
    </row>
    <row r="50" ht="12.75" customHeight="1">
      <c r="A50" s="56" t="s">
        <v>36</v>
      </c>
      <c r="B50" s="72" t="s">
        <v>80</v>
      </c>
      <c r="C50" s="63"/>
      <c r="D50" s="63"/>
      <c r="E50" s="63"/>
      <c r="F50" s="63"/>
      <c r="G50" s="73"/>
      <c r="H50" s="59">
        <v>0.02</v>
      </c>
      <c r="I50" s="74">
        <f>($I$35+I41)*(H50+H51)</f>
        <v>138.3041948</v>
      </c>
      <c r="J50" s="75"/>
      <c r="K50" s="76"/>
      <c r="L50" s="32"/>
      <c r="M50" s="32"/>
      <c r="N50" s="33"/>
      <c r="O50" s="32"/>
      <c r="P50" s="33"/>
      <c r="Q50" s="33"/>
      <c r="R50" s="33"/>
      <c r="S50" s="33"/>
      <c r="T50" s="33"/>
      <c r="U50" s="33"/>
      <c r="V50" s="33"/>
      <c r="W50" s="33"/>
      <c r="X50" s="33"/>
      <c r="Y50" s="33"/>
      <c r="Z50" s="33"/>
    </row>
    <row r="51" ht="12.75" customHeight="1">
      <c r="A51" s="56"/>
      <c r="B51" s="77"/>
      <c r="C51" s="2"/>
      <c r="D51" s="2"/>
      <c r="E51" s="2"/>
      <c r="F51" s="2"/>
      <c r="G51" s="78"/>
      <c r="H51" s="59">
        <v>0.01</v>
      </c>
      <c r="I51" s="79"/>
      <c r="J51" s="33"/>
      <c r="K51" s="76"/>
      <c r="L51" s="32"/>
      <c r="M51" s="32"/>
      <c r="N51" s="33"/>
      <c r="O51" s="32"/>
      <c r="P51" s="33"/>
      <c r="Q51" s="33"/>
      <c r="R51" s="33"/>
      <c r="S51" s="33"/>
      <c r="T51" s="33"/>
      <c r="U51" s="33"/>
      <c r="V51" s="33"/>
      <c r="W51" s="33"/>
      <c r="X51" s="33"/>
      <c r="Y51" s="33"/>
      <c r="Z51" s="33"/>
    </row>
    <row r="52" ht="12.75" customHeight="1">
      <c r="A52" s="56" t="s">
        <v>39</v>
      </c>
      <c r="B52" s="40" t="s">
        <v>81</v>
      </c>
      <c r="C52" s="14"/>
      <c r="D52" s="14"/>
      <c r="E52" s="14"/>
      <c r="F52" s="14"/>
      <c r="G52" s="15"/>
      <c r="H52" s="59">
        <v>0.015</v>
      </c>
      <c r="I52" s="58">
        <f>($I$35+I41)*H52</f>
        <v>69.1520974</v>
      </c>
      <c r="J52" s="33"/>
      <c r="K52" s="32"/>
      <c r="L52" s="32"/>
      <c r="M52" s="32"/>
      <c r="N52" s="33"/>
      <c r="O52" s="32"/>
      <c r="P52" s="33"/>
      <c r="Q52" s="33"/>
      <c r="R52" s="33"/>
      <c r="S52" s="33"/>
      <c r="T52" s="33"/>
      <c r="U52" s="33"/>
      <c r="V52" s="33"/>
      <c r="W52" s="33"/>
      <c r="X52" s="33"/>
      <c r="Y52" s="33"/>
      <c r="Z52" s="33"/>
    </row>
    <row r="53" ht="12.75" customHeight="1">
      <c r="A53" s="56" t="s">
        <v>41</v>
      </c>
      <c r="B53" s="40" t="s">
        <v>82</v>
      </c>
      <c r="C53" s="14"/>
      <c r="D53" s="14"/>
      <c r="E53" s="14"/>
      <c r="F53" s="14"/>
      <c r="G53" s="15"/>
      <c r="H53" s="59">
        <v>0.01</v>
      </c>
      <c r="I53" s="58">
        <f>($I$35+I41)*H53</f>
        <v>46.10139827</v>
      </c>
      <c r="J53" s="33"/>
      <c r="K53" s="32"/>
      <c r="L53" s="32"/>
      <c r="M53" s="32"/>
      <c r="N53" s="33"/>
      <c r="O53" s="32"/>
      <c r="P53" s="33"/>
      <c r="Q53" s="33"/>
      <c r="R53" s="33"/>
      <c r="S53" s="33"/>
      <c r="T53" s="33"/>
      <c r="U53" s="33"/>
      <c r="V53" s="33"/>
      <c r="W53" s="33"/>
      <c r="X53" s="33"/>
      <c r="Y53" s="33"/>
      <c r="Z53" s="33"/>
    </row>
    <row r="54" ht="12.75" customHeight="1">
      <c r="A54" s="56" t="s">
        <v>65</v>
      </c>
      <c r="B54" s="40" t="s">
        <v>83</v>
      </c>
      <c r="C54" s="14"/>
      <c r="D54" s="14"/>
      <c r="E54" s="14"/>
      <c r="F54" s="14"/>
      <c r="G54" s="15"/>
      <c r="H54" s="59">
        <v>0.006</v>
      </c>
      <c r="I54" s="58">
        <f>($I$35+I41)*H54</f>
        <v>27.66083896</v>
      </c>
      <c r="J54" s="33"/>
      <c r="K54" s="32"/>
      <c r="L54" s="32"/>
      <c r="M54" s="32"/>
      <c r="N54" s="33"/>
      <c r="O54" s="32"/>
      <c r="P54" s="33"/>
      <c r="Q54" s="33"/>
      <c r="R54" s="33"/>
      <c r="S54" s="33"/>
      <c r="T54" s="33"/>
      <c r="U54" s="33"/>
      <c r="V54" s="33"/>
      <c r="W54" s="33"/>
      <c r="X54" s="33"/>
      <c r="Y54" s="33"/>
      <c r="Z54" s="33"/>
    </row>
    <row r="55" ht="12.75" customHeight="1">
      <c r="A55" s="56" t="s">
        <v>84</v>
      </c>
      <c r="B55" s="40" t="s">
        <v>85</v>
      </c>
      <c r="C55" s="14"/>
      <c r="D55" s="14"/>
      <c r="E55" s="14"/>
      <c r="F55" s="14"/>
      <c r="G55" s="15"/>
      <c r="H55" s="59">
        <v>0.002</v>
      </c>
      <c r="I55" s="58">
        <f>($I$35+I41)*H55</f>
        <v>9.220279653</v>
      </c>
      <c r="J55" s="33"/>
      <c r="K55" s="32"/>
      <c r="L55" s="32"/>
      <c r="M55" s="32"/>
      <c r="N55" s="33"/>
      <c r="O55" s="32"/>
      <c r="P55" s="33"/>
      <c r="Q55" s="33"/>
      <c r="R55" s="33"/>
      <c r="S55" s="33"/>
      <c r="T55" s="33"/>
      <c r="U55" s="33"/>
      <c r="V55" s="33"/>
      <c r="W55" s="33"/>
      <c r="X55" s="33"/>
      <c r="Y55" s="33"/>
      <c r="Z55" s="33"/>
    </row>
    <row r="56" ht="12.75" customHeight="1">
      <c r="A56" s="56" t="s">
        <v>86</v>
      </c>
      <c r="B56" s="40" t="s">
        <v>87</v>
      </c>
      <c r="C56" s="14"/>
      <c r="D56" s="14"/>
      <c r="E56" s="14"/>
      <c r="F56" s="14"/>
      <c r="G56" s="15"/>
      <c r="H56" s="59">
        <v>0.08</v>
      </c>
      <c r="I56" s="58">
        <f>($I$35+I41)*H56</f>
        <v>368.8111861</v>
      </c>
      <c r="J56" s="33"/>
      <c r="K56" s="32"/>
      <c r="L56" s="32"/>
      <c r="M56" s="32"/>
      <c r="N56" s="33"/>
      <c r="O56" s="32"/>
      <c r="P56" s="33"/>
      <c r="Q56" s="33"/>
      <c r="R56" s="33"/>
      <c r="S56" s="33"/>
      <c r="T56" s="33"/>
      <c r="U56" s="33"/>
      <c r="V56" s="33"/>
      <c r="W56" s="33"/>
      <c r="X56" s="33"/>
      <c r="Y56" s="33"/>
      <c r="Z56" s="33"/>
    </row>
    <row r="57" ht="12.75" customHeight="1">
      <c r="A57" s="60" t="s">
        <v>88</v>
      </c>
      <c r="B57" s="14"/>
      <c r="C57" s="14"/>
      <c r="D57" s="14"/>
      <c r="E57" s="14"/>
      <c r="F57" s="14"/>
      <c r="G57" s="15"/>
      <c r="H57" s="64">
        <f>SUM(H48:H49,H52:H56, H51,H50,)</f>
        <v>0.368</v>
      </c>
      <c r="I57" s="61">
        <f>SUM(I48:I56)</f>
        <v>1696.531456</v>
      </c>
      <c r="J57" s="33"/>
      <c r="K57" s="32"/>
      <c r="L57" s="32"/>
      <c r="M57" s="32"/>
      <c r="N57" s="33"/>
      <c r="O57" s="32"/>
      <c r="P57" s="33"/>
      <c r="Q57" s="33"/>
      <c r="R57" s="33"/>
      <c r="S57" s="33"/>
      <c r="T57" s="33"/>
      <c r="U57" s="33"/>
      <c r="V57" s="33"/>
      <c r="W57" s="33"/>
      <c r="X57" s="33"/>
      <c r="Y57" s="33"/>
      <c r="Z57" s="33"/>
    </row>
    <row r="58" ht="12.75" customHeight="1">
      <c r="A58" s="80"/>
      <c r="B58" s="14"/>
      <c r="C58" s="14"/>
      <c r="D58" s="14"/>
      <c r="E58" s="14"/>
      <c r="F58" s="14"/>
      <c r="G58" s="14"/>
      <c r="H58" s="14"/>
      <c r="I58" s="81"/>
      <c r="J58" s="33"/>
      <c r="K58" s="32"/>
      <c r="L58" s="32"/>
      <c r="M58" s="32"/>
      <c r="N58" s="33"/>
      <c r="O58" s="32"/>
      <c r="P58" s="33"/>
      <c r="Q58" s="33"/>
      <c r="R58" s="33"/>
      <c r="S58" s="33"/>
      <c r="T58" s="33"/>
      <c r="U58" s="33"/>
      <c r="V58" s="33"/>
      <c r="W58" s="33"/>
      <c r="X58" s="33"/>
      <c r="Y58" s="33"/>
      <c r="Z58" s="33"/>
    </row>
    <row r="59" ht="12.75" customHeight="1">
      <c r="A59" s="54" t="s">
        <v>89</v>
      </c>
      <c r="B59" s="14"/>
      <c r="C59" s="14"/>
      <c r="D59" s="14"/>
      <c r="E59" s="14"/>
      <c r="F59" s="14"/>
      <c r="G59" s="15"/>
      <c r="H59" s="82" t="s">
        <v>90</v>
      </c>
      <c r="I59" s="55" t="s">
        <v>59</v>
      </c>
      <c r="J59" s="33"/>
      <c r="K59" s="32"/>
      <c r="L59" s="32"/>
      <c r="M59" s="32"/>
      <c r="N59" s="33"/>
      <c r="O59" s="32"/>
      <c r="P59" s="33"/>
      <c r="Q59" s="33"/>
      <c r="R59" s="33"/>
      <c r="S59" s="33"/>
      <c r="T59" s="33"/>
      <c r="U59" s="33"/>
      <c r="V59" s="33"/>
      <c r="W59" s="33"/>
      <c r="X59" s="33"/>
      <c r="Y59" s="33"/>
      <c r="Z59" s="33"/>
    </row>
    <row r="60" ht="12.75" customHeight="1">
      <c r="A60" s="56" t="s">
        <v>31</v>
      </c>
      <c r="B60" s="83" t="s">
        <v>91</v>
      </c>
      <c r="C60" s="14"/>
      <c r="D60" s="14"/>
      <c r="E60" s="14"/>
      <c r="F60" s="14"/>
      <c r="G60" s="15"/>
      <c r="H60" s="84">
        <v>5.5</v>
      </c>
      <c r="I60" s="58">
        <f>' V.A_VT'!E12</f>
        <v>1.3224</v>
      </c>
      <c r="J60" s="33"/>
      <c r="K60" s="32"/>
      <c r="L60" s="32"/>
      <c r="M60" s="32"/>
      <c r="N60" s="33"/>
      <c r="O60" s="32"/>
      <c r="P60" s="33"/>
      <c r="Q60" s="33"/>
      <c r="R60" s="33"/>
      <c r="S60" s="33"/>
      <c r="T60" s="33"/>
      <c r="U60" s="33"/>
      <c r="V60" s="33"/>
      <c r="W60" s="33"/>
      <c r="X60" s="33"/>
      <c r="Y60" s="33"/>
      <c r="Z60" s="33"/>
    </row>
    <row r="61" ht="12.75" customHeight="1">
      <c r="A61" s="56" t="s">
        <v>33</v>
      </c>
      <c r="B61" s="83" t="s">
        <v>92</v>
      </c>
      <c r="C61" s="14"/>
      <c r="D61" s="14"/>
      <c r="E61" s="14"/>
      <c r="F61" s="14"/>
      <c r="G61" s="15"/>
      <c r="H61" s="130">
        <v>40.5</v>
      </c>
      <c r="I61" s="58">
        <f>' V.A_VT'!E18</f>
        <v>850.5</v>
      </c>
      <c r="J61" s="33"/>
      <c r="K61" s="32"/>
      <c r="L61" s="32"/>
      <c r="M61" s="32"/>
      <c r="N61" s="33"/>
      <c r="O61" s="32"/>
      <c r="P61" s="33"/>
      <c r="Q61" s="33"/>
      <c r="R61" s="33"/>
      <c r="S61" s="33"/>
      <c r="T61" s="33"/>
      <c r="U61" s="33"/>
      <c r="V61" s="33"/>
      <c r="W61" s="33"/>
      <c r="X61" s="33"/>
      <c r="Y61" s="33"/>
      <c r="Z61" s="33"/>
    </row>
    <row r="62" ht="12.75" customHeight="1">
      <c r="A62" s="56" t="s">
        <v>36</v>
      </c>
      <c r="B62" s="40" t="s">
        <v>93</v>
      </c>
      <c r="C62" s="14"/>
      <c r="D62" s="14"/>
      <c r="E62" s="14"/>
      <c r="F62" s="14"/>
      <c r="G62" s="15"/>
      <c r="H62" s="84">
        <v>0.0</v>
      </c>
      <c r="I62" s="58">
        <v>0.0</v>
      </c>
      <c r="J62" s="33"/>
      <c r="K62" s="32"/>
      <c r="L62" s="32"/>
      <c r="M62" s="32"/>
      <c r="N62" s="33"/>
      <c r="O62" s="32"/>
      <c r="P62" s="33"/>
      <c r="Q62" s="33"/>
      <c r="R62" s="33"/>
      <c r="S62" s="33"/>
      <c r="T62" s="33"/>
      <c r="U62" s="33"/>
      <c r="V62" s="33"/>
      <c r="W62" s="33"/>
      <c r="X62" s="33"/>
      <c r="Y62" s="33"/>
      <c r="Z62" s="33"/>
    </row>
    <row r="63" ht="12.75" customHeight="1">
      <c r="A63" s="56" t="s">
        <v>39</v>
      </c>
      <c r="B63" s="83" t="s">
        <v>94</v>
      </c>
      <c r="C63" s="14"/>
      <c r="D63" s="14"/>
      <c r="E63" s="14"/>
      <c r="F63" s="14"/>
      <c r="G63" s="15"/>
      <c r="H63" s="84">
        <v>0.0</v>
      </c>
      <c r="I63" s="58">
        <v>0.0</v>
      </c>
      <c r="J63" s="33"/>
      <c r="K63" s="32"/>
      <c r="L63" s="32"/>
      <c r="M63" s="32"/>
      <c r="N63" s="33"/>
      <c r="O63" s="32"/>
      <c r="P63" s="33"/>
      <c r="Q63" s="33"/>
      <c r="R63" s="33"/>
      <c r="S63" s="33"/>
      <c r="T63" s="33"/>
      <c r="U63" s="33"/>
      <c r="V63" s="33"/>
      <c r="W63" s="33"/>
      <c r="X63" s="33"/>
      <c r="Y63" s="33"/>
      <c r="Z63" s="33"/>
    </row>
    <row r="64" ht="12.75" customHeight="1">
      <c r="A64" s="56" t="s">
        <v>41</v>
      </c>
      <c r="B64" s="40" t="s">
        <v>95</v>
      </c>
      <c r="C64" s="14"/>
      <c r="D64" s="14"/>
      <c r="E64" s="14"/>
      <c r="F64" s="14"/>
      <c r="G64" s="15"/>
      <c r="H64" s="130">
        <v>2.75</v>
      </c>
      <c r="I64" s="58">
        <f>H64</f>
        <v>2.75</v>
      </c>
      <c r="J64" s="33"/>
      <c r="K64" s="32"/>
      <c r="L64" s="32"/>
      <c r="M64" s="32"/>
      <c r="N64" s="33"/>
      <c r="O64" s="32"/>
      <c r="P64" s="33"/>
      <c r="Q64" s="33"/>
      <c r="R64" s="33"/>
      <c r="S64" s="33"/>
      <c r="T64" s="33"/>
      <c r="U64" s="33"/>
      <c r="V64" s="33"/>
      <c r="W64" s="33"/>
      <c r="X64" s="33"/>
      <c r="Y64" s="33"/>
      <c r="Z64" s="33"/>
    </row>
    <row r="65" ht="12.75" customHeight="1">
      <c r="A65" s="56" t="s">
        <v>65</v>
      </c>
      <c r="B65" s="83" t="s">
        <v>66</v>
      </c>
      <c r="C65" s="14"/>
      <c r="D65" s="14"/>
      <c r="E65" s="14"/>
      <c r="F65" s="14"/>
      <c r="G65" s="15"/>
      <c r="H65" s="84"/>
      <c r="I65" s="58"/>
      <c r="J65" s="33"/>
      <c r="K65" s="32"/>
      <c r="L65" s="32"/>
      <c r="M65" s="32"/>
      <c r="N65" s="33"/>
      <c r="O65" s="32"/>
      <c r="P65" s="33"/>
      <c r="Q65" s="33"/>
      <c r="R65" s="33"/>
      <c r="S65" s="33"/>
      <c r="T65" s="33"/>
      <c r="U65" s="33"/>
      <c r="V65" s="33"/>
      <c r="W65" s="33"/>
      <c r="X65" s="33"/>
      <c r="Y65" s="33"/>
      <c r="Z65" s="33"/>
    </row>
    <row r="66" ht="12.75" customHeight="1">
      <c r="A66" s="60" t="s">
        <v>96</v>
      </c>
      <c r="B66" s="14"/>
      <c r="C66" s="14"/>
      <c r="D66" s="14"/>
      <c r="E66" s="14"/>
      <c r="F66" s="14"/>
      <c r="G66" s="14"/>
      <c r="H66" s="15"/>
      <c r="I66" s="61">
        <f>SUM(I60:I65)</f>
        <v>854.5724</v>
      </c>
      <c r="J66" s="33"/>
      <c r="K66" s="32"/>
      <c r="L66" s="32"/>
      <c r="M66" s="32"/>
      <c r="N66" s="33"/>
      <c r="O66" s="32"/>
      <c r="P66" s="33"/>
      <c r="Q66" s="33"/>
      <c r="R66" s="33"/>
      <c r="S66" s="33"/>
      <c r="T66" s="33"/>
      <c r="U66" s="33"/>
      <c r="V66" s="33"/>
      <c r="W66" s="33"/>
      <c r="X66" s="33"/>
      <c r="Y66" s="33"/>
      <c r="Z66" s="33"/>
    </row>
    <row r="67" ht="30.0" hidden="1" customHeight="1">
      <c r="A67" s="65" t="s">
        <v>205</v>
      </c>
      <c r="B67" s="63"/>
      <c r="C67" s="63"/>
      <c r="D67" s="63"/>
      <c r="E67" s="63"/>
      <c r="F67" s="63"/>
      <c r="G67" s="63"/>
      <c r="H67" s="63"/>
      <c r="I67" s="63"/>
      <c r="J67" s="33"/>
      <c r="K67" s="32"/>
      <c r="L67" s="32"/>
      <c r="M67" s="32"/>
      <c r="N67" s="33"/>
      <c r="O67" s="32"/>
      <c r="P67" s="33"/>
      <c r="Q67" s="33"/>
      <c r="R67" s="33"/>
      <c r="S67" s="33"/>
      <c r="T67" s="33"/>
      <c r="U67" s="33"/>
      <c r="V67" s="33"/>
      <c r="W67" s="33"/>
      <c r="X67" s="33"/>
      <c r="Y67" s="33"/>
      <c r="Z67" s="33"/>
    </row>
    <row r="68" ht="30.0" hidden="1" customHeight="1">
      <c r="A68" s="66" t="s">
        <v>206</v>
      </c>
      <c r="J68" s="86" t="s">
        <v>99</v>
      </c>
      <c r="S68" s="33"/>
      <c r="T68" s="33"/>
      <c r="U68" s="33"/>
      <c r="V68" s="33"/>
      <c r="W68" s="33"/>
      <c r="X68" s="33"/>
      <c r="Y68" s="33"/>
      <c r="Z68" s="33"/>
    </row>
    <row r="69" ht="30.0" hidden="1" customHeight="1">
      <c r="A69" s="87" t="s">
        <v>207</v>
      </c>
      <c r="J69" s="33"/>
      <c r="K69" s="32"/>
      <c r="L69" s="32"/>
      <c r="M69" s="32"/>
      <c r="N69" s="33"/>
      <c r="O69" s="32"/>
      <c r="P69" s="33"/>
      <c r="Q69" s="33"/>
      <c r="R69" s="33"/>
      <c r="S69" s="33"/>
      <c r="T69" s="33"/>
      <c r="U69" s="33"/>
      <c r="V69" s="33"/>
      <c r="W69" s="33"/>
      <c r="X69" s="33"/>
      <c r="Y69" s="33"/>
      <c r="Z69" s="33"/>
    </row>
    <row r="70" ht="18.75" hidden="1" customHeight="1">
      <c r="A70" s="88" t="s">
        <v>208</v>
      </c>
      <c r="J70" s="33"/>
      <c r="K70" s="32"/>
      <c r="L70" s="32"/>
      <c r="M70" s="32"/>
      <c r="N70" s="33"/>
      <c r="O70" s="32"/>
      <c r="P70" s="33"/>
      <c r="Q70" s="33"/>
      <c r="R70" s="33"/>
      <c r="S70" s="33"/>
      <c r="T70" s="33"/>
      <c r="U70" s="33"/>
      <c r="V70" s="33"/>
      <c r="W70" s="33"/>
      <c r="X70" s="33"/>
      <c r="Y70" s="33"/>
      <c r="Z70" s="33"/>
    </row>
    <row r="71" ht="12.75" customHeight="1">
      <c r="A71" s="89"/>
      <c r="B71" s="90"/>
      <c r="C71" s="90"/>
      <c r="D71" s="90"/>
      <c r="E71" s="90"/>
      <c r="F71" s="90"/>
      <c r="G71" s="90"/>
      <c r="H71" s="90"/>
      <c r="I71" s="91"/>
      <c r="J71" s="33"/>
      <c r="K71" s="32"/>
      <c r="L71" s="32"/>
      <c r="M71" s="32"/>
      <c r="N71" s="33"/>
      <c r="O71" s="32"/>
      <c r="P71" s="33"/>
      <c r="Q71" s="33"/>
      <c r="R71" s="33"/>
      <c r="S71" s="33"/>
      <c r="T71" s="33"/>
      <c r="U71" s="33"/>
      <c r="V71" s="33"/>
      <c r="W71" s="33"/>
      <c r="X71" s="33"/>
      <c r="Y71" s="33"/>
      <c r="Z71" s="33"/>
    </row>
    <row r="72" ht="12.75" customHeight="1">
      <c r="A72" s="53" t="s">
        <v>102</v>
      </c>
      <c r="B72" s="14"/>
      <c r="C72" s="14"/>
      <c r="D72" s="14"/>
      <c r="E72" s="14"/>
      <c r="F72" s="14"/>
      <c r="G72" s="14"/>
      <c r="H72" s="14"/>
      <c r="I72" s="15"/>
      <c r="J72" s="33"/>
      <c r="K72" s="32"/>
      <c r="L72" s="32"/>
      <c r="M72" s="32"/>
      <c r="N72" s="33"/>
      <c r="O72" s="32"/>
      <c r="P72" s="33"/>
      <c r="Q72" s="33"/>
      <c r="R72" s="33"/>
      <c r="S72" s="33"/>
      <c r="T72" s="33"/>
      <c r="U72" s="33"/>
      <c r="V72" s="33"/>
      <c r="W72" s="33"/>
      <c r="X72" s="33"/>
      <c r="Y72" s="33"/>
      <c r="Z72" s="33"/>
    </row>
    <row r="73" ht="12.75" customHeight="1">
      <c r="A73" s="60" t="s">
        <v>103</v>
      </c>
      <c r="B73" s="14"/>
      <c r="C73" s="14"/>
      <c r="D73" s="14"/>
      <c r="E73" s="14"/>
      <c r="F73" s="14"/>
      <c r="G73" s="14"/>
      <c r="H73" s="15"/>
      <c r="I73" s="56" t="s">
        <v>59</v>
      </c>
      <c r="J73" s="33"/>
      <c r="K73" s="32"/>
      <c r="L73" s="92"/>
      <c r="M73" s="32"/>
      <c r="N73" s="33"/>
      <c r="O73" s="32"/>
      <c r="P73" s="33"/>
      <c r="Q73" s="33"/>
      <c r="R73" s="33"/>
      <c r="S73" s="33"/>
      <c r="T73" s="33"/>
      <c r="U73" s="33"/>
      <c r="V73" s="33"/>
      <c r="W73" s="33"/>
      <c r="X73" s="33"/>
      <c r="Y73" s="33"/>
      <c r="Z73" s="33"/>
    </row>
    <row r="74" ht="12.75" customHeight="1">
      <c r="A74" s="56" t="s">
        <v>104</v>
      </c>
      <c r="B74" s="40" t="s">
        <v>105</v>
      </c>
      <c r="C74" s="14"/>
      <c r="D74" s="14"/>
      <c r="E74" s="14"/>
      <c r="F74" s="14"/>
      <c r="G74" s="14"/>
      <c r="H74" s="15"/>
      <c r="I74" s="58">
        <f>I41</f>
        <v>782.1798267</v>
      </c>
      <c r="J74" s="33"/>
      <c r="K74" s="32"/>
      <c r="L74" s="32"/>
      <c r="M74" s="32"/>
      <c r="N74" s="33"/>
      <c r="O74" s="32"/>
      <c r="P74" s="33"/>
      <c r="Q74" s="33"/>
      <c r="R74" s="33"/>
      <c r="S74" s="33"/>
      <c r="T74" s="33"/>
      <c r="U74" s="33"/>
      <c r="V74" s="33"/>
      <c r="W74" s="33"/>
      <c r="X74" s="33"/>
      <c r="Y74" s="33"/>
      <c r="Z74" s="33"/>
    </row>
    <row r="75" ht="12.75" customHeight="1">
      <c r="A75" s="56" t="s">
        <v>106</v>
      </c>
      <c r="B75" s="40" t="s">
        <v>107</v>
      </c>
      <c r="C75" s="14"/>
      <c r="D75" s="14"/>
      <c r="E75" s="14"/>
      <c r="F75" s="14"/>
      <c r="G75" s="14"/>
      <c r="H75" s="15"/>
      <c r="I75" s="58">
        <f>I57</f>
        <v>1696.531456</v>
      </c>
      <c r="J75" s="33"/>
      <c r="K75" s="32"/>
      <c r="L75" s="32"/>
      <c r="M75" s="32"/>
      <c r="N75" s="33"/>
      <c r="O75" s="32"/>
      <c r="P75" s="33"/>
      <c r="Q75" s="33"/>
      <c r="R75" s="33"/>
      <c r="S75" s="33"/>
      <c r="T75" s="33"/>
      <c r="U75" s="33"/>
      <c r="V75" s="33"/>
      <c r="W75" s="33"/>
      <c r="X75" s="33"/>
      <c r="Y75" s="33"/>
      <c r="Z75" s="33"/>
    </row>
    <row r="76" ht="12.75" customHeight="1">
      <c r="A76" s="56" t="s">
        <v>108</v>
      </c>
      <c r="B76" s="40" t="s">
        <v>109</v>
      </c>
      <c r="C76" s="14"/>
      <c r="D76" s="14"/>
      <c r="E76" s="14"/>
      <c r="F76" s="14"/>
      <c r="G76" s="14"/>
      <c r="H76" s="15"/>
      <c r="I76" s="58">
        <f>I66</f>
        <v>854.5724</v>
      </c>
      <c r="J76" s="33"/>
      <c r="K76" s="32"/>
      <c r="L76" s="32"/>
      <c r="M76" s="32"/>
      <c r="N76" s="33"/>
      <c r="O76" s="32"/>
      <c r="P76" s="33"/>
      <c r="Q76" s="33"/>
      <c r="R76" s="33"/>
      <c r="S76" s="33"/>
      <c r="T76" s="33"/>
      <c r="U76" s="33"/>
      <c r="V76" s="33"/>
      <c r="W76" s="33"/>
      <c r="X76" s="33"/>
      <c r="Y76" s="33"/>
      <c r="Z76" s="33"/>
    </row>
    <row r="77" ht="12.75" customHeight="1">
      <c r="A77" s="60" t="s">
        <v>110</v>
      </c>
      <c r="B77" s="14"/>
      <c r="C77" s="14"/>
      <c r="D77" s="14"/>
      <c r="E77" s="14"/>
      <c r="F77" s="14"/>
      <c r="G77" s="14"/>
      <c r="H77" s="15"/>
      <c r="I77" s="61">
        <f>TRUNC(SUM(I74:I76),2)</f>
        <v>3333.28</v>
      </c>
      <c r="J77" s="33"/>
      <c r="K77" s="32"/>
      <c r="L77" s="32"/>
      <c r="M77" s="32"/>
      <c r="N77" s="33"/>
      <c r="O77" s="32"/>
      <c r="P77" s="33"/>
      <c r="Q77" s="33"/>
      <c r="R77" s="33"/>
      <c r="S77" s="33"/>
      <c r="T77" s="33"/>
      <c r="U77" s="33"/>
      <c r="V77" s="33"/>
      <c r="W77" s="33"/>
      <c r="X77" s="33"/>
      <c r="Y77" s="33"/>
      <c r="Z77" s="33"/>
    </row>
    <row r="78" ht="12.75" customHeight="1">
      <c r="A78" s="93"/>
      <c r="B78" s="93"/>
      <c r="C78" s="93"/>
      <c r="D78" s="93"/>
      <c r="E78" s="93"/>
      <c r="F78" s="93"/>
      <c r="G78" s="93"/>
      <c r="H78" s="93"/>
      <c r="I78" s="94"/>
      <c r="J78" s="33"/>
      <c r="K78" s="32"/>
      <c r="L78" s="32"/>
      <c r="M78" s="32"/>
      <c r="N78" s="33"/>
      <c r="O78" s="32"/>
      <c r="P78" s="33"/>
      <c r="Q78" s="33"/>
      <c r="R78" s="33"/>
      <c r="S78" s="33"/>
      <c r="T78" s="33"/>
      <c r="U78" s="33"/>
      <c r="V78" s="33"/>
      <c r="W78" s="33"/>
      <c r="X78" s="33"/>
      <c r="Y78" s="33"/>
      <c r="Z78" s="33"/>
    </row>
    <row r="79" ht="12.75" customHeight="1">
      <c r="A79" s="53" t="s">
        <v>111</v>
      </c>
      <c r="B79" s="14"/>
      <c r="C79" s="14"/>
      <c r="D79" s="14"/>
      <c r="E79" s="14"/>
      <c r="F79" s="14"/>
      <c r="G79" s="14"/>
      <c r="H79" s="14"/>
      <c r="I79" s="15"/>
      <c r="J79" s="33"/>
      <c r="K79" s="32"/>
      <c r="L79" s="32"/>
      <c r="M79" s="32"/>
      <c r="N79" s="33"/>
      <c r="O79" s="32"/>
      <c r="P79" s="33"/>
      <c r="Q79" s="33"/>
      <c r="R79" s="33"/>
      <c r="S79" s="33"/>
      <c r="T79" s="33"/>
      <c r="U79" s="33"/>
      <c r="V79" s="33"/>
      <c r="W79" s="33"/>
      <c r="X79" s="33"/>
      <c r="Y79" s="33"/>
      <c r="Z79" s="33"/>
    </row>
    <row r="80" ht="12.75" customHeight="1">
      <c r="A80" s="56">
        <v>3.0</v>
      </c>
      <c r="B80" s="60" t="s">
        <v>112</v>
      </c>
      <c r="C80" s="14"/>
      <c r="D80" s="14"/>
      <c r="E80" s="14"/>
      <c r="F80" s="14"/>
      <c r="G80" s="15"/>
      <c r="H80" s="56" t="s">
        <v>58</v>
      </c>
      <c r="I80" s="56" t="s">
        <v>59</v>
      </c>
      <c r="J80" s="33"/>
      <c r="K80" s="32"/>
      <c r="L80" s="32"/>
      <c r="M80" s="32"/>
      <c r="N80" s="33"/>
      <c r="O80" s="32"/>
      <c r="P80" s="33"/>
      <c r="Q80" s="33"/>
      <c r="R80" s="33"/>
      <c r="S80" s="33"/>
      <c r="T80" s="33"/>
      <c r="U80" s="33"/>
      <c r="V80" s="33"/>
      <c r="W80" s="33"/>
      <c r="X80" s="33"/>
      <c r="Y80" s="33"/>
      <c r="Z80" s="33"/>
    </row>
    <row r="81" ht="12.75" customHeight="1">
      <c r="A81" s="56" t="s">
        <v>31</v>
      </c>
      <c r="B81" s="40" t="s">
        <v>113</v>
      </c>
      <c r="C81" s="14"/>
      <c r="D81" s="14"/>
      <c r="E81" s="14"/>
      <c r="F81" s="14"/>
      <c r="G81" s="15"/>
      <c r="H81" s="59">
        <v>0.0046</v>
      </c>
      <c r="I81" s="58">
        <f t="shared" ref="I81:I86" si="2">$I$35*H81</f>
        <v>17.608616</v>
      </c>
      <c r="J81" s="33"/>
      <c r="K81" s="32"/>
      <c r="L81" s="32"/>
      <c r="M81" s="32"/>
      <c r="N81" s="33"/>
      <c r="O81" s="32"/>
      <c r="P81" s="33"/>
      <c r="Q81" s="33"/>
      <c r="R81" s="33"/>
      <c r="S81" s="33"/>
      <c r="T81" s="33"/>
      <c r="U81" s="33"/>
      <c r="V81" s="33"/>
      <c r="W81" s="33"/>
      <c r="X81" s="33"/>
      <c r="Y81" s="33"/>
      <c r="Z81" s="33"/>
    </row>
    <row r="82" ht="12.75" customHeight="1">
      <c r="A82" s="56" t="s">
        <v>33</v>
      </c>
      <c r="B82" s="40" t="s">
        <v>114</v>
      </c>
      <c r="C82" s="14"/>
      <c r="D82" s="14"/>
      <c r="E82" s="14"/>
      <c r="F82" s="14"/>
      <c r="G82" s="15"/>
      <c r="H82" s="59">
        <f>H81*0.08</f>
        <v>0.000368</v>
      </c>
      <c r="I82" s="58">
        <f t="shared" si="2"/>
        <v>1.40868928</v>
      </c>
      <c r="J82" s="33"/>
      <c r="K82" s="32"/>
      <c r="L82" s="32"/>
      <c r="M82" s="32"/>
      <c r="N82" s="33"/>
      <c r="O82" s="32"/>
      <c r="P82" s="33"/>
      <c r="Q82" s="33"/>
      <c r="R82" s="33"/>
      <c r="S82" s="33"/>
      <c r="T82" s="33"/>
      <c r="U82" s="33"/>
      <c r="V82" s="33"/>
      <c r="W82" s="33"/>
      <c r="X82" s="33"/>
      <c r="Y82" s="33"/>
      <c r="Z82" s="33"/>
    </row>
    <row r="83" ht="12.75" customHeight="1">
      <c r="A83" s="56" t="s">
        <v>36</v>
      </c>
      <c r="B83" s="40" t="s">
        <v>115</v>
      </c>
      <c r="C83" s="14"/>
      <c r="D83" s="14"/>
      <c r="E83" s="14"/>
      <c r="F83" s="14"/>
      <c r="G83" s="15"/>
      <c r="H83" s="59">
        <v>0.025</v>
      </c>
      <c r="I83" s="58">
        <f t="shared" si="2"/>
        <v>95.699</v>
      </c>
      <c r="J83" s="33"/>
      <c r="K83" s="32"/>
      <c r="L83" s="32"/>
      <c r="M83" s="32"/>
      <c r="N83" s="33"/>
      <c r="O83" s="32"/>
      <c r="P83" s="33"/>
      <c r="Q83" s="33"/>
      <c r="R83" s="33"/>
      <c r="S83" s="33"/>
      <c r="T83" s="33"/>
      <c r="U83" s="33"/>
      <c r="V83" s="33"/>
      <c r="W83" s="33"/>
      <c r="X83" s="33"/>
      <c r="Y83" s="33"/>
      <c r="Z83" s="33"/>
    </row>
    <row r="84" ht="12.75" customHeight="1">
      <c r="A84" s="56" t="s">
        <v>39</v>
      </c>
      <c r="B84" s="40" t="s">
        <v>116</v>
      </c>
      <c r="C84" s="14"/>
      <c r="D84" s="14"/>
      <c r="E84" s="14"/>
      <c r="F84" s="14"/>
      <c r="G84" s="15"/>
      <c r="H84" s="59">
        <v>0.0194</v>
      </c>
      <c r="I84" s="58">
        <f t="shared" si="2"/>
        <v>74.262424</v>
      </c>
      <c r="J84" s="33"/>
      <c r="K84" s="33"/>
      <c r="L84" s="92"/>
      <c r="M84" s="33"/>
      <c r="N84" s="33"/>
      <c r="O84" s="33"/>
      <c r="P84" s="33"/>
      <c r="Q84" s="33"/>
      <c r="R84" s="33"/>
      <c r="S84" s="33"/>
      <c r="T84" s="33"/>
      <c r="U84" s="33"/>
      <c r="V84" s="33"/>
      <c r="W84" s="33"/>
      <c r="X84" s="33"/>
      <c r="Y84" s="33"/>
      <c r="Z84" s="33"/>
    </row>
    <row r="85" ht="12.75" customHeight="1">
      <c r="A85" s="56" t="s">
        <v>41</v>
      </c>
      <c r="B85" s="40" t="s">
        <v>117</v>
      </c>
      <c r="C85" s="14"/>
      <c r="D85" s="14"/>
      <c r="E85" s="14"/>
      <c r="F85" s="14"/>
      <c r="G85" s="15"/>
      <c r="H85" s="95">
        <f>H84*H57</f>
        <v>0.0071392</v>
      </c>
      <c r="I85" s="58">
        <f t="shared" si="2"/>
        <v>27.32857203</v>
      </c>
      <c r="J85" s="33"/>
      <c r="K85" s="96"/>
      <c r="L85" s="33"/>
      <c r="M85" s="33"/>
      <c r="N85" s="33"/>
      <c r="O85" s="33"/>
      <c r="P85" s="33"/>
      <c r="Q85" s="33"/>
      <c r="R85" s="33"/>
      <c r="S85" s="33"/>
      <c r="T85" s="33"/>
      <c r="U85" s="33"/>
      <c r="V85" s="33"/>
      <c r="W85" s="33"/>
      <c r="X85" s="33"/>
      <c r="Y85" s="33"/>
      <c r="Z85" s="33"/>
    </row>
    <row r="86" ht="12.75" customHeight="1">
      <c r="A86" s="56" t="s">
        <v>65</v>
      </c>
      <c r="B86" s="40" t="s">
        <v>118</v>
      </c>
      <c r="C86" s="14"/>
      <c r="D86" s="14"/>
      <c r="E86" s="14"/>
      <c r="F86" s="14"/>
      <c r="G86" s="15"/>
      <c r="H86" s="59">
        <v>0.025</v>
      </c>
      <c r="I86" s="58">
        <f t="shared" si="2"/>
        <v>95.699</v>
      </c>
      <c r="J86" s="33"/>
      <c r="K86" s="32"/>
      <c r="L86" s="33"/>
      <c r="M86" s="33"/>
      <c r="N86" s="33"/>
      <c r="O86" s="33"/>
      <c r="P86" s="33"/>
      <c r="Q86" s="33"/>
      <c r="R86" s="33"/>
      <c r="S86" s="33"/>
      <c r="T86" s="33"/>
      <c r="U86" s="33"/>
      <c r="V86" s="33"/>
      <c r="W86" s="33"/>
      <c r="X86" s="33"/>
      <c r="Y86" s="33"/>
      <c r="Z86" s="33"/>
    </row>
    <row r="87" ht="12.75" customHeight="1">
      <c r="A87" s="60" t="s">
        <v>119</v>
      </c>
      <c r="B87" s="14"/>
      <c r="C87" s="14"/>
      <c r="D87" s="14"/>
      <c r="E87" s="14"/>
      <c r="F87" s="14"/>
      <c r="G87" s="15"/>
      <c r="H87" s="64">
        <f>TRUNC(SUM(H81:H86),4)</f>
        <v>0.0815</v>
      </c>
      <c r="I87" s="61">
        <f>TRUNC(SUM(I81:I86),2)</f>
        <v>312</v>
      </c>
      <c r="J87" s="33"/>
      <c r="K87" s="32"/>
      <c r="L87" s="33"/>
      <c r="M87" s="33"/>
      <c r="N87" s="33"/>
      <c r="O87" s="33"/>
      <c r="P87" s="33"/>
      <c r="Q87" s="33"/>
      <c r="R87" s="33"/>
      <c r="S87" s="33"/>
      <c r="T87" s="33"/>
      <c r="U87" s="33"/>
      <c r="V87" s="33"/>
      <c r="W87" s="33"/>
      <c r="X87" s="33"/>
      <c r="Y87" s="33"/>
      <c r="Z87" s="33"/>
    </row>
    <row r="88" ht="12.75" customHeight="1">
      <c r="A88" s="60"/>
      <c r="B88" s="14"/>
      <c r="C88" s="14"/>
      <c r="D88" s="14"/>
      <c r="E88" s="14"/>
      <c r="F88" s="14"/>
      <c r="G88" s="14"/>
      <c r="H88" s="14"/>
      <c r="I88" s="14"/>
      <c r="J88" s="33"/>
      <c r="K88" s="32"/>
      <c r="L88" s="33"/>
      <c r="M88" s="33"/>
      <c r="N88" s="33"/>
      <c r="O88" s="33"/>
      <c r="P88" s="33"/>
      <c r="Q88" s="33"/>
      <c r="R88" s="33"/>
      <c r="S88" s="33"/>
      <c r="T88" s="33"/>
      <c r="U88" s="33"/>
      <c r="V88" s="33"/>
      <c r="W88" s="33"/>
      <c r="X88" s="33"/>
      <c r="Y88" s="33"/>
      <c r="Z88" s="33"/>
    </row>
    <row r="89" ht="12.75" customHeight="1">
      <c r="A89" s="53" t="s">
        <v>120</v>
      </c>
      <c r="B89" s="14"/>
      <c r="C89" s="14"/>
      <c r="D89" s="14"/>
      <c r="E89" s="14"/>
      <c r="F89" s="14"/>
      <c r="G89" s="14"/>
      <c r="H89" s="14"/>
      <c r="I89" s="15"/>
      <c r="J89" s="33"/>
      <c r="K89" s="32"/>
      <c r="L89" s="33"/>
      <c r="M89" s="33"/>
      <c r="N89" s="33"/>
      <c r="O89" s="33"/>
      <c r="P89" s="33"/>
      <c r="Q89" s="33"/>
      <c r="R89" s="33"/>
      <c r="S89" s="33"/>
      <c r="T89" s="33"/>
      <c r="U89" s="33"/>
      <c r="V89" s="33"/>
      <c r="W89" s="33"/>
      <c r="X89" s="33"/>
      <c r="Y89" s="33"/>
      <c r="Z89" s="33"/>
    </row>
    <row r="90" ht="12.75" customHeight="1">
      <c r="A90" s="97" t="s">
        <v>121</v>
      </c>
      <c r="B90" s="14"/>
      <c r="C90" s="14"/>
      <c r="D90" s="14"/>
      <c r="E90" s="14"/>
      <c r="F90" s="14"/>
      <c r="G90" s="15"/>
      <c r="H90" s="98" t="s">
        <v>58</v>
      </c>
      <c r="I90" s="98" t="s">
        <v>59</v>
      </c>
      <c r="J90" s="33"/>
      <c r="K90" s="32"/>
      <c r="L90" s="33"/>
      <c r="M90" s="33"/>
      <c r="N90" s="33"/>
      <c r="O90" s="33"/>
      <c r="P90" s="33"/>
      <c r="Q90" s="33"/>
      <c r="R90" s="33"/>
      <c r="S90" s="33"/>
      <c r="T90" s="33"/>
      <c r="U90" s="33"/>
      <c r="V90" s="33"/>
      <c r="W90" s="33"/>
      <c r="X90" s="33"/>
      <c r="Y90" s="33"/>
      <c r="Z90" s="33"/>
    </row>
    <row r="91" ht="12.75" customHeight="1">
      <c r="A91" s="56" t="s">
        <v>31</v>
      </c>
      <c r="B91" s="40" t="s">
        <v>122</v>
      </c>
      <c r="C91" s="14"/>
      <c r="D91" s="14"/>
      <c r="E91" s="14"/>
      <c r="F91" s="14"/>
      <c r="G91" s="15"/>
      <c r="H91" s="99">
        <v>0.0162</v>
      </c>
      <c r="I91" s="58">
        <f t="shared" ref="I91:I96" si="3">$I$35*H91</f>
        <v>62.012952</v>
      </c>
      <c r="J91" s="33"/>
      <c r="K91" s="32"/>
      <c r="L91" s="33"/>
      <c r="M91" s="33"/>
      <c r="N91" s="33"/>
      <c r="O91" s="33"/>
      <c r="P91" s="33"/>
      <c r="Q91" s="33"/>
      <c r="R91" s="33"/>
      <c r="S91" s="33"/>
      <c r="T91" s="33"/>
      <c r="U91" s="33"/>
      <c r="V91" s="33"/>
      <c r="W91" s="33"/>
      <c r="X91" s="33"/>
      <c r="Y91" s="33"/>
      <c r="Z91" s="33"/>
    </row>
    <row r="92" ht="12.75" customHeight="1">
      <c r="A92" s="56" t="s">
        <v>33</v>
      </c>
      <c r="B92" s="40" t="s">
        <v>123</v>
      </c>
      <c r="C92" s="14"/>
      <c r="D92" s="14"/>
      <c r="E92" s="14"/>
      <c r="F92" s="14"/>
      <c r="G92" s="15"/>
      <c r="H92" s="59">
        <v>0.0028</v>
      </c>
      <c r="I92" s="58">
        <f t="shared" si="3"/>
        <v>10.718288</v>
      </c>
      <c r="J92" s="96"/>
      <c r="K92" s="32"/>
      <c r="L92" s="33"/>
      <c r="M92" s="33"/>
      <c r="N92" s="33"/>
      <c r="O92" s="33"/>
      <c r="P92" s="33"/>
      <c r="Q92" s="33"/>
      <c r="R92" s="33"/>
      <c r="S92" s="33"/>
      <c r="T92" s="33"/>
      <c r="U92" s="33"/>
      <c r="V92" s="33"/>
      <c r="W92" s="33"/>
      <c r="X92" s="33"/>
      <c r="Y92" s="33"/>
      <c r="Z92" s="33"/>
    </row>
    <row r="93" ht="12.75" customHeight="1">
      <c r="A93" s="56" t="s">
        <v>36</v>
      </c>
      <c r="B93" s="40" t="s">
        <v>124</v>
      </c>
      <c r="C93" s="14"/>
      <c r="D93" s="14"/>
      <c r="E93" s="14"/>
      <c r="F93" s="14"/>
      <c r="G93" s="15"/>
      <c r="H93" s="59">
        <v>2.0E-4</v>
      </c>
      <c r="I93" s="58">
        <f t="shared" si="3"/>
        <v>0.765592</v>
      </c>
      <c r="J93" s="96"/>
      <c r="K93" s="100"/>
      <c r="L93" s="33"/>
      <c r="M93" s="33"/>
      <c r="N93" s="33"/>
      <c r="O93" s="33"/>
      <c r="P93" s="33"/>
      <c r="Q93" s="33"/>
      <c r="R93" s="33"/>
      <c r="S93" s="33"/>
      <c r="T93" s="33"/>
      <c r="U93" s="33"/>
      <c r="V93" s="33"/>
      <c r="W93" s="33"/>
      <c r="X93" s="33"/>
      <c r="Y93" s="33"/>
      <c r="Z93" s="33"/>
    </row>
    <row r="94" ht="12.75" customHeight="1">
      <c r="A94" s="56" t="s">
        <v>39</v>
      </c>
      <c r="B94" s="40" t="s">
        <v>125</v>
      </c>
      <c r="C94" s="14"/>
      <c r="D94" s="14"/>
      <c r="E94" s="14"/>
      <c r="F94" s="14"/>
      <c r="G94" s="15"/>
      <c r="H94" s="59">
        <v>0.0033</v>
      </c>
      <c r="I94" s="58">
        <f t="shared" si="3"/>
        <v>12.632268</v>
      </c>
      <c r="J94" s="96"/>
      <c r="K94" s="100"/>
      <c r="L94" s="33"/>
      <c r="M94" s="33"/>
      <c r="N94" s="33"/>
      <c r="O94" s="33"/>
      <c r="P94" s="33"/>
      <c r="Q94" s="33"/>
      <c r="R94" s="33"/>
      <c r="S94" s="33"/>
      <c r="T94" s="33"/>
      <c r="U94" s="33"/>
      <c r="V94" s="33"/>
      <c r="W94" s="33"/>
      <c r="X94" s="33"/>
      <c r="Y94" s="33"/>
      <c r="Z94" s="33"/>
    </row>
    <row r="95" ht="12.75" customHeight="1">
      <c r="A95" s="56" t="s">
        <v>41</v>
      </c>
      <c r="B95" s="40" t="s">
        <v>126</v>
      </c>
      <c r="C95" s="14"/>
      <c r="D95" s="14"/>
      <c r="E95" s="14"/>
      <c r="F95" s="14"/>
      <c r="G95" s="15"/>
      <c r="H95" s="59">
        <v>7.0E-4</v>
      </c>
      <c r="I95" s="58">
        <f t="shared" si="3"/>
        <v>2.679572</v>
      </c>
      <c r="J95" s="32"/>
      <c r="K95" s="100"/>
      <c r="L95" s="33"/>
      <c r="M95" s="33"/>
      <c r="N95" s="33"/>
      <c r="O95" s="33"/>
      <c r="P95" s="33"/>
      <c r="Q95" s="33"/>
      <c r="R95" s="33"/>
      <c r="S95" s="33"/>
      <c r="T95" s="33"/>
      <c r="U95" s="33"/>
      <c r="V95" s="33"/>
      <c r="W95" s="33"/>
      <c r="X95" s="33"/>
      <c r="Y95" s="33"/>
      <c r="Z95" s="33"/>
    </row>
    <row r="96" ht="12.75" customHeight="1">
      <c r="A96" s="56" t="s">
        <v>65</v>
      </c>
      <c r="B96" s="40" t="s">
        <v>127</v>
      </c>
      <c r="C96" s="14"/>
      <c r="D96" s="14"/>
      <c r="E96" s="14"/>
      <c r="F96" s="14"/>
      <c r="G96" s="15"/>
      <c r="H96" s="59">
        <v>0.0</v>
      </c>
      <c r="I96" s="58">
        <f t="shared" si="3"/>
        <v>0</v>
      </c>
      <c r="J96" s="101"/>
      <c r="K96" s="32"/>
      <c r="L96" s="33"/>
      <c r="M96" s="33"/>
      <c r="N96" s="33"/>
      <c r="O96" s="33"/>
      <c r="P96" s="33"/>
      <c r="Q96" s="33"/>
      <c r="R96" s="33"/>
      <c r="S96" s="33"/>
      <c r="T96" s="33"/>
      <c r="U96" s="33"/>
      <c r="V96" s="33"/>
      <c r="W96" s="33"/>
      <c r="X96" s="33"/>
      <c r="Y96" s="33"/>
      <c r="Z96" s="33"/>
    </row>
    <row r="97" ht="12.75" customHeight="1">
      <c r="A97" s="60" t="s">
        <v>128</v>
      </c>
      <c r="B97" s="14"/>
      <c r="C97" s="14"/>
      <c r="D97" s="14"/>
      <c r="E97" s="14"/>
      <c r="F97" s="14"/>
      <c r="G97" s="15"/>
      <c r="H97" s="64">
        <f>TRUNC(SUM(H91:H96),4)</f>
        <v>0.0232</v>
      </c>
      <c r="I97" s="61">
        <f>TRUNC(SUM(I91:I96),2)</f>
        <v>88.8</v>
      </c>
      <c r="J97" s="33"/>
      <c r="K97" s="32"/>
      <c r="L97" s="33"/>
      <c r="M97" s="33"/>
      <c r="N97" s="33"/>
      <c r="O97" s="33"/>
      <c r="P97" s="33"/>
      <c r="Q97" s="33"/>
      <c r="R97" s="33"/>
      <c r="S97" s="33"/>
      <c r="T97" s="33"/>
      <c r="U97" s="33"/>
      <c r="V97" s="33"/>
      <c r="W97" s="33"/>
      <c r="X97" s="33"/>
      <c r="Y97" s="33"/>
      <c r="Z97" s="33"/>
    </row>
    <row r="98" ht="12.75" customHeight="1">
      <c r="A98" s="102"/>
      <c r="B98" s="14"/>
      <c r="C98" s="14"/>
      <c r="D98" s="14"/>
      <c r="E98" s="14"/>
      <c r="F98" s="14"/>
      <c r="G98" s="14"/>
      <c r="H98" s="14"/>
      <c r="I98" s="81"/>
      <c r="J98" s="33"/>
      <c r="K98" s="32"/>
      <c r="L98" s="33"/>
      <c r="M98" s="33"/>
      <c r="N98" s="33"/>
      <c r="O98" s="33"/>
      <c r="P98" s="33"/>
      <c r="Q98" s="33"/>
      <c r="R98" s="33"/>
      <c r="S98" s="33"/>
      <c r="T98" s="33"/>
      <c r="U98" s="33"/>
      <c r="V98" s="33"/>
      <c r="W98" s="33"/>
      <c r="X98" s="33"/>
      <c r="Y98" s="33"/>
      <c r="Z98" s="33"/>
    </row>
    <row r="99" ht="12.75" customHeight="1">
      <c r="A99" s="97" t="s">
        <v>129</v>
      </c>
      <c r="B99" s="14"/>
      <c r="C99" s="14"/>
      <c r="D99" s="14"/>
      <c r="E99" s="14"/>
      <c r="F99" s="14"/>
      <c r="G99" s="15"/>
      <c r="H99" s="98" t="s">
        <v>58</v>
      </c>
      <c r="I99" s="98" t="s">
        <v>59</v>
      </c>
      <c r="J99" s="33"/>
      <c r="K99" s="32"/>
      <c r="L99" s="33"/>
      <c r="M99" s="33"/>
      <c r="N99" s="33"/>
      <c r="O99" s="33"/>
      <c r="P99" s="33"/>
      <c r="Q99" s="33"/>
      <c r="R99" s="33"/>
      <c r="S99" s="33"/>
      <c r="T99" s="33"/>
      <c r="U99" s="33"/>
      <c r="V99" s="33"/>
      <c r="W99" s="33"/>
      <c r="X99" s="33"/>
      <c r="Y99" s="33"/>
      <c r="Z99" s="33"/>
    </row>
    <row r="100" ht="12.75" customHeight="1">
      <c r="A100" s="56" t="s">
        <v>31</v>
      </c>
      <c r="B100" s="40" t="s">
        <v>130</v>
      </c>
      <c r="C100" s="14"/>
      <c r="D100" s="14"/>
      <c r="E100" s="14"/>
      <c r="F100" s="14"/>
      <c r="G100" s="15"/>
      <c r="H100" s="59">
        <v>0.0</v>
      </c>
      <c r="I100" s="58">
        <f>$I$35*H100</f>
        <v>0</v>
      </c>
      <c r="J100" s="33"/>
      <c r="K100" s="32"/>
      <c r="L100" s="33"/>
      <c r="M100" s="33"/>
      <c r="N100" s="33"/>
      <c r="O100" s="33"/>
      <c r="P100" s="33"/>
      <c r="Q100" s="33"/>
      <c r="R100" s="33"/>
      <c r="S100" s="33"/>
      <c r="T100" s="33"/>
      <c r="U100" s="33"/>
      <c r="V100" s="33"/>
      <c r="W100" s="33"/>
      <c r="X100" s="33"/>
      <c r="Y100" s="33"/>
      <c r="Z100" s="33"/>
    </row>
    <row r="101" ht="12.75" customHeight="1">
      <c r="A101" s="60" t="s">
        <v>131</v>
      </c>
      <c r="B101" s="14"/>
      <c r="C101" s="14"/>
      <c r="D101" s="14"/>
      <c r="E101" s="14"/>
      <c r="F101" s="14"/>
      <c r="G101" s="15"/>
      <c r="H101" s="64">
        <f>TRUNC(SUM(H100),4)</f>
        <v>0</v>
      </c>
      <c r="I101" s="58">
        <f>TRUNC(SUM(I100),2)</f>
        <v>0</v>
      </c>
      <c r="J101" s="33"/>
      <c r="K101" s="32"/>
      <c r="L101" s="33"/>
      <c r="M101" s="33"/>
      <c r="N101" s="33"/>
      <c r="O101" s="33"/>
      <c r="P101" s="33"/>
      <c r="Q101" s="33"/>
      <c r="R101" s="33"/>
      <c r="S101" s="33"/>
      <c r="T101" s="33"/>
      <c r="U101" s="33"/>
      <c r="V101" s="33"/>
      <c r="W101" s="33"/>
      <c r="X101" s="33"/>
      <c r="Y101" s="33"/>
      <c r="Z101" s="33"/>
    </row>
    <row r="102" ht="12.75" customHeight="1">
      <c r="A102" s="103"/>
      <c r="B102" s="90"/>
      <c r="C102" s="90"/>
      <c r="D102" s="90"/>
      <c r="E102" s="90"/>
      <c r="F102" s="90"/>
      <c r="G102" s="90"/>
      <c r="H102" s="90"/>
      <c r="I102" s="91"/>
      <c r="J102" s="33"/>
      <c r="K102" s="32"/>
      <c r="L102" s="33"/>
      <c r="M102" s="33"/>
      <c r="N102" s="33"/>
      <c r="O102" s="33"/>
      <c r="P102" s="33"/>
      <c r="Q102" s="33"/>
      <c r="R102" s="33"/>
      <c r="S102" s="33"/>
      <c r="T102" s="33"/>
      <c r="U102" s="33"/>
      <c r="V102" s="33"/>
      <c r="W102" s="33"/>
      <c r="X102" s="33"/>
      <c r="Y102" s="33"/>
      <c r="Z102" s="33"/>
    </row>
    <row r="103" ht="12.75" customHeight="1">
      <c r="A103" s="53" t="s">
        <v>132</v>
      </c>
      <c r="B103" s="14"/>
      <c r="C103" s="14"/>
      <c r="D103" s="14"/>
      <c r="E103" s="14"/>
      <c r="F103" s="14"/>
      <c r="G103" s="14"/>
      <c r="H103" s="14"/>
      <c r="I103" s="15"/>
      <c r="J103" s="33"/>
      <c r="K103" s="32"/>
      <c r="L103" s="33"/>
      <c r="M103" s="33"/>
      <c r="N103" s="33"/>
      <c r="O103" s="33"/>
      <c r="P103" s="33"/>
      <c r="Q103" s="33"/>
      <c r="R103" s="33"/>
      <c r="S103" s="33"/>
      <c r="T103" s="33"/>
      <c r="U103" s="33"/>
      <c r="V103" s="33"/>
      <c r="W103" s="33"/>
      <c r="X103" s="33"/>
      <c r="Y103" s="33"/>
      <c r="Z103" s="33"/>
    </row>
    <row r="104" ht="12.75" customHeight="1">
      <c r="A104" s="60" t="s">
        <v>133</v>
      </c>
      <c r="B104" s="14"/>
      <c r="C104" s="14"/>
      <c r="D104" s="14"/>
      <c r="E104" s="14"/>
      <c r="F104" s="14"/>
      <c r="G104" s="14"/>
      <c r="H104" s="15"/>
      <c r="I104" s="56" t="s">
        <v>59</v>
      </c>
      <c r="J104" s="33"/>
      <c r="K104" s="32"/>
      <c r="L104" s="33"/>
      <c r="M104" s="33"/>
      <c r="N104" s="33"/>
      <c r="O104" s="33"/>
      <c r="P104" s="33"/>
      <c r="Q104" s="33"/>
      <c r="R104" s="33"/>
      <c r="S104" s="33"/>
      <c r="T104" s="33"/>
      <c r="U104" s="33"/>
      <c r="V104" s="33"/>
      <c r="W104" s="33"/>
      <c r="X104" s="33"/>
      <c r="Y104" s="33"/>
      <c r="Z104" s="33"/>
    </row>
    <row r="105" ht="12.75" customHeight="1">
      <c r="A105" s="56" t="s">
        <v>134</v>
      </c>
      <c r="B105" s="40" t="s">
        <v>135</v>
      </c>
      <c r="C105" s="14"/>
      <c r="D105" s="14"/>
      <c r="E105" s="14"/>
      <c r="F105" s="14"/>
      <c r="G105" s="14"/>
      <c r="H105" s="15"/>
      <c r="I105" s="58">
        <f>I97</f>
        <v>88.8</v>
      </c>
      <c r="J105" s="33"/>
      <c r="K105" s="32"/>
      <c r="L105" s="33"/>
      <c r="M105" s="33"/>
      <c r="N105" s="33"/>
      <c r="O105" s="33"/>
      <c r="P105" s="33"/>
      <c r="Q105" s="33"/>
      <c r="R105" s="33"/>
      <c r="S105" s="33"/>
      <c r="T105" s="33"/>
      <c r="U105" s="33"/>
      <c r="V105" s="33"/>
      <c r="W105" s="33"/>
      <c r="X105" s="33"/>
      <c r="Y105" s="33"/>
      <c r="Z105" s="33"/>
    </row>
    <row r="106" ht="12.75" customHeight="1">
      <c r="A106" s="56" t="s">
        <v>136</v>
      </c>
      <c r="B106" s="40" t="s">
        <v>137</v>
      </c>
      <c r="C106" s="14"/>
      <c r="D106" s="14"/>
      <c r="E106" s="14"/>
      <c r="F106" s="14"/>
      <c r="G106" s="14"/>
      <c r="H106" s="15"/>
      <c r="I106" s="58">
        <f>I101</f>
        <v>0</v>
      </c>
      <c r="J106" s="33"/>
      <c r="K106" s="32"/>
      <c r="L106" s="33"/>
      <c r="M106" s="51"/>
      <c r="N106" s="104">
        <f>M106/2</f>
        <v>0</v>
      </c>
      <c r="O106" s="33"/>
      <c r="P106" s="33"/>
      <c r="Q106" s="33"/>
      <c r="R106" s="33"/>
      <c r="S106" s="33"/>
      <c r="T106" s="33"/>
      <c r="U106" s="33"/>
      <c r="V106" s="33"/>
      <c r="W106" s="33"/>
      <c r="X106" s="33"/>
      <c r="Y106" s="33"/>
      <c r="Z106" s="33"/>
    </row>
    <row r="107" ht="12.75" customHeight="1">
      <c r="A107" s="60" t="s">
        <v>138</v>
      </c>
      <c r="B107" s="14"/>
      <c r="C107" s="14"/>
      <c r="D107" s="14"/>
      <c r="E107" s="14"/>
      <c r="F107" s="14"/>
      <c r="G107" s="14"/>
      <c r="H107" s="15"/>
      <c r="I107" s="61">
        <f>TRUNC(SUM(I105:I106),2)</f>
        <v>88.8</v>
      </c>
      <c r="J107" s="33"/>
      <c r="K107" s="32"/>
      <c r="L107" s="33"/>
      <c r="M107" s="33"/>
      <c r="N107" s="33"/>
      <c r="O107" s="33"/>
      <c r="P107" s="33"/>
      <c r="Q107" s="33"/>
      <c r="R107" s="33"/>
      <c r="S107" s="33"/>
      <c r="T107" s="33"/>
      <c r="U107" s="33"/>
      <c r="V107" s="33"/>
      <c r="W107" s="33"/>
      <c r="X107" s="33"/>
      <c r="Y107" s="33"/>
      <c r="Z107" s="33"/>
    </row>
    <row r="108" ht="12.75" customHeight="1">
      <c r="A108" s="105"/>
      <c r="B108" s="106"/>
      <c r="C108" s="106"/>
      <c r="D108" s="106"/>
      <c r="E108" s="106"/>
      <c r="F108" s="106"/>
      <c r="G108" s="106"/>
      <c r="H108" s="106"/>
      <c r="I108" s="107"/>
      <c r="J108" s="33"/>
      <c r="K108" s="32"/>
      <c r="L108" s="33"/>
      <c r="M108" s="51"/>
      <c r="N108" s="33"/>
      <c r="O108" s="33"/>
      <c r="P108" s="33"/>
      <c r="Q108" s="33"/>
      <c r="R108" s="33"/>
      <c r="S108" s="33"/>
      <c r="T108" s="33"/>
      <c r="U108" s="33"/>
      <c r="V108" s="33"/>
      <c r="W108" s="33"/>
      <c r="X108" s="33"/>
      <c r="Y108" s="33"/>
      <c r="Z108" s="33"/>
    </row>
    <row r="109" ht="12.75" customHeight="1">
      <c r="A109" s="53" t="s">
        <v>139</v>
      </c>
      <c r="B109" s="14"/>
      <c r="C109" s="14"/>
      <c r="D109" s="14"/>
      <c r="E109" s="14"/>
      <c r="F109" s="14"/>
      <c r="G109" s="14"/>
      <c r="H109" s="14"/>
      <c r="I109" s="15"/>
      <c r="J109" s="33"/>
      <c r="K109" s="32"/>
      <c r="L109" s="33"/>
      <c r="M109" s="33"/>
      <c r="N109" s="33"/>
      <c r="O109" s="33"/>
      <c r="P109" s="33"/>
      <c r="Q109" s="33"/>
      <c r="R109" s="33"/>
      <c r="S109" s="33"/>
      <c r="T109" s="33"/>
      <c r="U109" s="33"/>
      <c r="V109" s="33"/>
      <c r="W109" s="33"/>
      <c r="X109" s="33"/>
      <c r="Y109" s="33"/>
      <c r="Z109" s="33"/>
    </row>
    <row r="110" ht="12.75" customHeight="1">
      <c r="A110" s="56">
        <v>5.0</v>
      </c>
      <c r="B110" s="60" t="s">
        <v>140</v>
      </c>
      <c r="C110" s="14"/>
      <c r="D110" s="14"/>
      <c r="E110" s="14"/>
      <c r="F110" s="14"/>
      <c r="G110" s="15"/>
      <c r="H110" s="56"/>
      <c r="I110" s="56" t="s">
        <v>59</v>
      </c>
      <c r="J110" s="33"/>
      <c r="K110" s="32"/>
      <c r="L110" s="33"/>
      <c r="M110" s="33"/>
      <c r="N110" s="33"/>
      <c r="O110" s="33"/>
      <c r="P110" s="33"/>
      <c r="Q110" s="33"/>
      <c r="R110" s="33"/>
      <c r="S110" s="33"/>
      <c r="T110" s="33"/>
      <c r="U110" s="33"/>
      <c r="V110" s="33"/>
      <c r="W110" s="33"/>
      <c r="X110" s="33"/>
      <c r="Y110" s="33"/>
      <c r="Z110" s="33"/>
    </row>
    <row r="111" ht="12.75" customHeight="1">
      <c r="A111" s="56" t="s">
        <v>31</v>
      </c>
      <c r="B111" s="83" t="s">
        <v>141</v>
      </c>
      <c r="C111" s="14"/>
      <c r="D111" s="14"/>
      <c r="E111" s="14"/>
      <c r="F111" s="14"/>
      <c r="G111" s="15"/>
      <c r="H111" s="39" t="s">
        <v>142</v>
      </c>
      <c r="I111" s="58">
        <f>UNIFORME!N54</f>
        <v>79.71166667</v>
      </c>
      <c r="J111" s="33"/>
      <c r="K111" s="32"/>
      <c r="L111" s="33"/>
      <c r="M111" s="33"/>
      <c r="N111" s="33"/>
      <c r="O111" s="33"/>
      <c r="P111" s="33"/>
      <c r="Q111" s="33"/>
      <c r="R111" s="33"/>
      <c r="S111" s="33"/>
      <c r="T111" s="33"/>
      <c r="U111" s="33"/>
      <c r="V111" s="33"/>
      <c r="W111" s="33"/>
      <c r="X111" s="33"/>
      <c r="Y111" s="33"/>
      <c r="Z111" s="33"/>
    </row>
    <row r="112" ht="12.75" customHeight="1">
      <c r="A112" s="108" t="s">
        <v>33</v>
      </c>
      <c r="B112" s="109" t="s">
        <v>143</v>
      </c>
      <c r="C112" s="14"/>
      <c r="D112" s="14"/>
      <c r="E112" s="14"/>
      <c r="F112" s="14"/>
      <c r="G112" s="15"/>
      <c r="H112" s="39"/>
      <c r="I112" s="110">
        <f>EQUIPAMENTOS!K88</f>
        <v>82.20836761</v>
      </c>
      <c r="J112" s="33"/>
      <c r="K112" s="32"/>
      <c r="L112" s="33"/>
      <c r="M112" s="33"/>
      <c r="N112" s="33"/>
      <c r="O112" s="33"/>
      <c r="P112" s="33"/>
      <c r="Q112" s="33"/>
      <c r="R112" s="33"/>
      <c r="S112" s="33"/>
      <c r="T112" s="33"/>
      <c r="U112" s="33"/>
      <c r="V112" s="33"/>
      <c r="W112" s="33"/>
      <c r="X112" s="33"/>
      <c r="Y112" s="33"/>
      <c r="Z112" s="33"/>
    </row>
    <row r="113" ht="12.75" customHeight="1">
      <c r="A113" s="108" t="s">
        <v>36</v>
      </c>
      <c r="B113" s="109" t="s">
        <v>144</v>
      </c>
      <c r="C113" s="14"/>
      <c r="D113" s="14"/>
      <c r="E113" s="14"/>
      <c r="F113" s="14"/>
      <c r="G113" s="15"/>
      <c r="H113" s="39" t="s">
        <v>142</v>
      </c>
      <c r="I113" s="110">
        <f>'RELÓGIO DE PONTO '!M6</f>
        <v>0.1736997636</v>
      </c>
      <c r="J113" s="33"/>
      <c r="K113" s="32"/>
      <c r="L113" s="33"/>
      <c r="M113" s="33"/>
      <c r="N113" s="33"/>
      <c r="O113" s="33"/>
      <c r="P113" s="33"/>
      <c r="Q113" s="33"/>
      <c r="R113" s="33"/>
      <c r="S113" s="33"/>
      <c r="T113" s="33"/>
      <c r="U113" s="33"/>
      <c r="V113" s="33"/>
      <c r="W113" s="33"/>
      <c r="X113" s="33"/>
      <c r="Y113" s="33"/>
      <c r="Z113" s="33"/>
    </row>
    <row r="114" ht="12.75" customHeight="1">
      <c r="A114" s="60" t="s">
        <v>145</v>
      </c>
      <c r="B114" s="14"/>
      <c r="C114" s="14"/>
      <c r="D114" s="14"/>
      <c r="E114" s="14"/>
      <c r="F114" s="14"/>
      <c r="G114" s="15"/>
      <c r="H114" s="64" t="s">
        <v>142</v>
      </c>
      <c r="I114" s="61">
        <f>TRUNC(SUM(I111:I113),2)</f>
        <v>162.09</v>
      </c>
      <c r="J114" s="33"/>
      <c r="K114" s="32"/>
      <c r="L114" s="33"/>
      <c r="M114" s="33"/>
      <c r="N114" s="33"/>
      <c r="O114" s="33"/>
      <c r="P114" s="33"/>
      <c r="Q114" s="33"/>
      <c r="R114" s="33"/>
      <c r="S114" s="33"/>
      <c r="T114" s="33"/>
      <c r="U114" s="33"/>
      <c r="V114" s="33"/>
      <c r="W114" s="33"/>
      <c r="X114" s="33"/>
      <c r="Y114" s="33"/>
      <c r="Z114" s="33"/>
    </row>
    <row r="115" ht="12.75" customHeight="1">
      <c r="A115" s="105"/>
      <c r="B115" s="106"/>
      <c r="C115" s="106"/>
      <c r="D115" s="106"/>
      <c r="E115" s="106"/>
      <c r="F115" s="106"/>
      <c r="G115" s="106"/>
      <c r="H115" s="106"/>
      <c r="I115" s="107"/>
      <c r="J115" s="33"/>
      <c r="K115" s="32"/>
      <c r="L115" s="33"/>
      <c r="M115" s="33"/>
      <c r="N115" s="33"/>
      <c r="O115" s="33"/>
      <c r="P115" s="33"/>
      <c r="Q115" s="33"/>
      <c r="R115" s="33"/>
      <c r="S115" s="33"/>
      <c r="T115" s="33"/>
      <c r="U115" s="33"/>
      <c r="V115" s="33"/>
      <c r="W115" s="33"/>
      <c r="X115" s="33"/>
      <c r="Y115" s="33"/>
      <c r="Z115" s="33"/>
    </row>
    <row r="116" ht="12.75" customHeight="1">
      <c r="A116" s="53" t="s">
        <v>146</v>
      </c>
      <c r="B116" s="14"/>
      <c r="C116" s="14"/>
      <c r="D116" s="14"/>
      <c r="E116" s="14"/>
      <c r="F116" s="14"/>
      <c r="G116" s="14"/>
      <c r="H116" s="14"/>
      <c r="I116" s="15"/>
      <c r="J116" s="33"/>
      <c r="K116" s="32"/>
      <c r="L116" s="33"/>
      <c r="M116" s="33"/>
      <c r="N116" s="33"/>
      <c r="O116" s="33"/>
      <c r="P116" s="33"/>
      <c r="Q116" s="33"/>
      <c r="R116" s="33"/>
      <c r="S116" s="33"/>
      <c r="T116" s="33"/>
      <c r="U116" s="33"/>
      <c r="V116" s="33"/>
      <c r="W116" s="33"/>
      <c r="X116" s="33"/>
      <c r="Y116" s="33"/>
      <c r="Z116" s="33"/>
    </row>
    <row r="117" ht="12.75" customHeight="1">
      <c r="A117" s="56">
        <v>6.0</v>
      </c>
      <c r="B117" s="60" t="s">
        <v>147</v>
      </c>
      <c r="C117" s="14"/>
      <c r="D117" s="14"/>
      <c r="E117" s="14"/>
      <c r="F117" s="14"/>
      <c r="G117" s="15"/>
      <c r="H117" s="56" t="s">
        <v>58</v>
      </c>
      <c r="I117" s="56" t="s">
        <v>59</v>
      </c>
      <c r="J117" s="33"/>
      <c r="K117" s="32"/>
      <c r="L117" s="33"/>
      <c r="M117" s="33"/>
      <c r="N117" s="33"/>
      <c r="O117" s="33"/>
      <c r="P117" s="33"/>
      <c r="Q117" s="33"/>
      <c r="R117" s="33"/>
      <c r="S117" s="33"/>
      <c r="T117" s="33"/>
      <c r="U117" s="33"/>
      <c r="V117" s="33"/>
      <c r="W117" s="33"/>
      <c r="X117" s="33"/>
      <c r="Y117" s="33"/>
      <c r="Z117" s="33"/>
    </row>
    <row r="118" ht="12.75" customHeight="1">
      <c r="A118" s="56" t="s">
        <v>31</v>
      </c>
      <c r="B118" s="40" t="s">
        <v>148</v>
      </c>
      <c r="C118" s="14"/>
      <c r="D118" s="14"/>
      <c r="E118" s="14"/>
      <c r="F118" s="14"/>
      <c r="G118" s="15"/>
      <c r="H118" s="111">
        <v>0.03</v>
      </c>
      <c r="I118" s="58">
        <f>TRUNC(H118*I142,2)</f>
        <v>231.72</v>
      </c>
      <c r="J118" s="33"/>
      <c r="K118" s="32"/>
      <c r="L118" s="33"/>
      <c r="M118" s="33"/>
      <c r="N118" s="33"/>
      <c r="O118" s="33"/>
      <c r="P118" s="33"/>
      <c r="Q118" s="33"/>
      <c r="R118" s="33"/>
      <c r="S118" s="33"/>
      <c r="T118" s="33"/>
      <c r="U118" s="33"/>
      <c r="V118" s="33"/>
      <c r="W118" s="33"/>
      <c r="X118" s="33"/>
      <c r="Y118" s="33"/>
      <c r="Z118" s="33"/>
    </row>
    <row r="119" ht="12.75" customHeight="1">
      <c r="A119" s="56" t="s">
        <v>33</v>
      </c>
      <c r="B119" s="40" t="s">
        <v>149</v>
      </c>
      <c r="C119" s="14"/>
      <c r="D119" s="14"/>
      <c r="E119" s="14"/>
      <c r="F119" s="14"/>
      <c r="G119" s="15"/>
      <c r="H119" s="111">
        <v>0.03</v>
      </c>
      <c r="I119" s="58">
        <f>TRUNC(H119*(I118+I142),2)</f>
        <v>238.67</v>
      </c>
      <c r="J119" s="33"/>
      <c r="K119" s="32"/>
      <c r="L119" s="33"/>
      <c r="M119" s="33"/>
      <c r="N119" s="33"/>
      <c r="O119" s="33"/>
      <c r="P119" s="33"/>
      <c r="Q119" s="33"/>
      <c r="R119" s="33"/>
      <c r="S119" s="33"/>
      <c r="T119" s="33"/>
      <c r="U119" s="33"/>
      <c r="V119" s="33"/>
      <c r="W119" s="33"/>
      <c r="X119" s="33"/>
      <c r="Y119" s="33"/>
      <c r="Z119" s="33"/>
    </row>
    <row r="120" ht="12.75" customHeight="1">
      <c r="A120" s="56" t="s">
        <v>36</v>
      </c>
      <c r="B120" s="112" t="s">
        <v>150</v>
      </c>
      <c r="C120" s="14"/>
      <c r="D120" s="14"/>
      <c r="E120" s="14"/>
      <c r="F120" s="14"/>
      <c r="G120" s="15"/>
      <c r="H120" s="59"/>
      <c r="I120" s="58"/>
      <c r="J120" s="33"/>
      <c r="K120" s="32"/>
      <c r="L120" s="33"/>
      <c r="M120" s="33"/>
      <c r="N120" s="33"/>
      <c r="O120" s="33"/>
      <c r="P120" s="33"/>
      <c r="Q120" s="33"/>
      <c r="R120" s="33"/>
      <c r="S120" s="33"/>
      <c r="T120" s="33"/>
      <c r="U120" s="33"/>
      <c r="V120" s="33"/>
      <c r="W120" s="33"/>
      <c r="X120" s="33"/>
      <c r="Y120" s="33"/>
      <c r="Z120" s="33"/>
    </row>
    <row r="121" ht="12.75" customHeight="1">
      <c r="A121" s="56" t="s">
        <v>151</v>
      </c>
      <c r="B121" s="40" t="s">
        <v>152</v>
      </c>
      <c r="C121" s="14"/>
      <c r="D121" s="14"/>
      <c r="E121" s="14"/>
      <c r="F121" s="14"/>
      <c r="G121" s="15"/>
      <c r="H121" s="113">
        <v>0.0165</v>
      </c>
      <c r="I121" s="58">
        <f>TRUNC(H121*I131,2)</f>
        <v>157.67</v>
      </c>
      <c r="J121" s="33"/>
      <c r="K121" s="32"/>
      <c r="L121" s="33"/>
      <c r="M121" s="33"/>
      <c r="N121" s="33"/>
      <c r="O121" s="33"/>
      <c r="P121" s="33"/>
      <c r="Q121" s="33"/>
      <c r="R121" s="33"/>
      <c r="S121" s="33"/>
      <c r="T121" s="33"/>
      <c r="U121" s="33"/>
      <c r="V121" s="33"/>
      <c r="W121" s="33"/>
      <c r="X121" s="33"/>
      <c r="Y121" s="33"/>
      <c r="Z121" s="33"/>
    </row>
    <row r="122" ht="12.75" customHeight="1">
      <c r="A122" s="56" t="s">
        <v>153</v>
      </c>
      <c r="B122" s="40" t="s">
        <v>154</v>
      </c>
      <c r="C122" s="14"/>
      <c r="D122" s="14"/>
      <c r="E122" s="14"/>
      <c r="F122" s="14"/>
      <c r="G122" s="15"/>
      <c r="H122" s="113">
        <v>0.076</v>
      </c>
      <c r="I122" s="58">
        <f>TRUNC(H122*I131,2)</f>
        <v>726.27</v>
      </c>
      <c r="J122" s="33"/>
      <c r="K122" s="32"/>
      <c r="L122" s="33"/>
      <c r="M122" s="33"/>
      <c r="N122" s="33"/>
      <c r="O122" s="33"/>
      <c r="P122" s="33"/>
      <c r="Q122" s="33"/>
      <c r="R122" s="33"/>
      <c r="S122" s="33"/>
      <c r="T122" s="33"/>
      <c r="U122" s="33"/>
      <c r="V122" s="33"/>
      <c r="W122" s="33"/>
      <c r="X122" s="33"/>
      <c r="Y122" s="33"/>
      <c r="Z122" s="33"/>
    </row>
    <row r="123" ht="12.75" customHeight="1">
      <c r="A123" s="56" t="s">
        <v>155</v>
      </c>
      <c r="B123" s="40" t="s">
        <v>156</v>
      </c>
      <c r="C123" s="14"/>
      <c r="D123" s="14"/>
      <c r="E123" s="14"/>
      <c r="F123" s="14"/>
      <c r="G123" s="15"/>
      <c r="H123" s="113">
        <v>0.05</v>
      </c>
      <c r="I123" s="58">
        <f>TRUNC(H123*I131,2)</f>
        <v>477.81</v>
      </c>
      <c r="J123" s="33"/>
      <c r="K123" s="51"/>
      <c r="L123" s="33"/>
      <c r="M123" s="33"/>
      <c r="N123" s="33"/>
      <c r="O123" s="33"/>
      <c r="P123" s="33"/>
      <c r="Q123" s="33"/>
      <c r="R123" s="33"/>
      <c r="S123" s="33"/>
      <c r="T123" s="33"/>
      <c r="U123" s="33"/>
      <c r="V123" s="33"/>
      <c r="W123" s="33"/>
      <c r="X123" s="33"/>
      <c r="Y123" s="33"/>
      <c r="Z123" s="33"/>
    </row>
    <row r="124" ht="12.75" customHeight="1">
      <c r="A124" s="60" t="s">
        <v>157</v>
      </c>
      <c r="B124" s="14"/>
      <c r="C124" s="14"/>
      <c r="D124" s="14"/>
      <c r="E124" s="14"/>
      <c r="F124" s="14"/>
      <c r="G124" s="15"/>
      <c r="H124" s="114">
        <f>SUM(H118:H123)</f>
        <v>0.2025</v>
      </c>
      <c r="I124" s="58">
        <f>TRUNC(SUM(I118:I123),2)</f>
        <v>1832.14</v>
      </c>
      <c r="J124" s="33"/>
      <c r="K124" s="32"/>
      <c r="L124" s="33"/>
      <c r="M124" s="33"/>
      <c r="N124" s="33"/>
      <c r="O124" s="33"/>
      <c r="P124" s="33"/>
      <c r="Q124" s="33"/>
      <c r="R124" s="33"/>
      <c r="S124" s="33"/>
      <c r="T124" s="33"/>
      <c r="U124" s="33"/>
      <c r="V124" s="33"/>
      <c r="W124" s="33"/>
      <c r="X124" s="33"/>
      <c r="Y124" s="33"/>
      <c r="Z124" s="33"/>
    </row>
    <row r="125" ht="12.75" customHeight="1">
      <c r="A125" s="34"/>
      <c r="B125" s="37"/>
      <c r="J125" s="33"/>
      <c r="K125" s="32"/>
      <c r="L125" s="33"/>
      <c r="M125" s="33"/>
      <c r="N125" s="33"/>
      <c r="O125" s="33"/>
      <c r="P125" s="33"/>
      <c r="Q125" s="33"/>
      <c r="R125" s="33"/>
      <c r="S125" s="33"/>
      <c r="T125" s="33"/>
      <c r="U125" s="33"/>
      <c r="V125" s="33"/>
      <c r="W125" s="33"/>
      <c r="X125" s="33"/>
      <c r="Y125" s="33"/>
      <c r="Z125" s="33"/>
    </row>
    <row r="126" ht="12.75" hidden="1" customHeight="1">
      <c r="A126" s="115" t="s">
        <v>158</v>
      </c>
      <c r="B126" s="116" t="s">
        <v>159</v>
      </c>
      <c r="C126" s="63"/>
      <c r="D126" s="63"/>
      <c r="E126" s="63"/>
      <c r="F126" s="63"/>
      <c r="G126" s="63"/>
      <c r="H126" s="117">
        <f>TRUNC(H121+H122+H123,4)</f>
        <v>0.1425</v>
      </c>
      <c r="I126" s="118"/>
      <c r="J126" s="33"/>
      <c r="K126" s="32"/>
      <c r="L126" s="33"/>
      <c r="M126" s="33"/>
      <c r="N126" s="33"/>
      <c r="O126" s="33"/>
      <c r="P126" s="33"/>
      <c r="Q126" s="33"/>
      <c r="R126" s="33"/>
      <c r="S126" s="33"/>
      <c r="T126" s="33"/>
      <c r="U126" s="33"/>
      <c r="V126" s="33"/>
      <c r="W126" s="33"/>
      <c r="X126" s="33"/>
      <c r="Y126" s="33"/>
      <c r="Z126" s="33"/>
    </row>
    <row r="127" ht="12.75" hidden="1" customHeight="1">
      <c r="A127" s="119"/>
      <c r="B127" s="120">
        <v>100.0</v>
      </c>
      <c r="H127" s="121"/>
      <c r="I127" s="122"/>
      <c r="J127" s="33"/>
      <c r="K127" s="32"/>
      <c r="L127" s="33"/>
      <c r="M127" s="33"/>
      <c r="N127" s="33"/>
      <c r="O127" s="33"/>
      <c r="P127" s="33"/>
      <c r="Q127" s="33"/>
      <c r="R127" s="33"/>
      <c r="S127" s="33"/>
      <c r="T127" s="33"/>
      <c r="U127" s="33"/>
      <c r="V127" s="33"/>
      <c r="W127" s="33"/>
      <c r="X127" s="33"/>
      <c r="Y127" s="33"/>
      <c r="Z127" s="33"/>
    </row>
    <row r="128" ht="12.75" hidden="1" customHeight="1">
      <c r="A128" s="123"/>
      <c r="B128" s="120"/>
      <c r="C128" s="120"/>
      <c r="D128" s="120"/>
      <c r="E128" s="120"/>
      <c r="F128" s="120"/>
      <c r="G128" s="120"/>
      <c r="H128" s="121"/>
      <c r="I128" s="122"/>
      <c r="J128" s="33"/>
      <c r="K128" s="32"/>
      <c r="L128" s="33"/>
      <c r="M128" s="33"/>
      <c r="N128" s="33"/>
      <c r="O128" s="33"/>
      <c r="P128" s="33"/>
      <c r="Q128" s="33"/>
      <c r="R128" s="33"/>
      <c r="S128" s="33"/>
      <c r="T128" s="33"/>
      <c r="U128" s="33"/>
      <c r="V128" s="33"/>
      <c r="W128" s="33"/>
      <c r="X128" s="33"/>
      <c r="Y128" s="33"/>
      <c r="Z128" s="33"/>
    </row>
    <row r="129" ht="12.75" hidden="1" customHeight="1">
      <c r="A129" s="119" t="s">
        <v>160</v>
      </c>
      <c r="B129" s="120" t="s">
        <v>161</v>
      </c>
      <c r="H129" s="121"/>
      <c r="I129" s="122">
        <f>TRUNC(I142+I118+I119,2)</f>
        <v>8194.52</v>
      </c>
      <c r="J129" s="33"/>
      <c r="K129" s="32"/>
      <c r="L129" s="33"/>
      <c r="M129" s="33"/>
      <c r="N129" s="33"/>
      <c r="O129" s="33"/>
      <c r="P129" s="33"/>
      <c r="Q129" s="33"/>
      <c r="R129" s="33"/>
      <c r="S129" s="33"/>
      <c r="T129" s="33"/>
      <c r="U129" s="33"/>
      <c r="V129" s="33"/>
      <c r="W129" s="33"/>
      <c r="X129" s="33"/>
      <c r="Y129" s="33"/>
      <c r="Z129" s="33"/>
    </row>
    <row r="130" ht="12.75" hidden="1" customHeight="1">
      <c r="A130" s="119"/>
      <c r="B130" s="120"/>
      <c r="C130" s="120"/>
      <c r="D130" s="120"/>
      <c r="E130" s="120"/>
      <c r="F130" s="120"/>
      <c r="G130" s="120"/>
      <c r="H130" s="121"/>
      <c r="I130" s="122"/>
      <c r="J130" s="33"/>
      <c r="K130" s="32"/>
      <c r="L130" s="33"/>
      <c r="M130" s="33"/>
      <c r="N130" s="33"/>
      <c r="O130" s="33"/>
      <c r="P130" s="33"/>
      <c r="Q130" s="33"/>
      <c r="R130" s="33"/>
      <c r="S130" s="33"/>
      <c r="T130" s="33"/>
      <c r="U130" s="33"/>
      <c r="V130" s="33"/>
      <c r="W130" s="33"/>
      <c r="X130" s="33"/>
      <c r="Y130" s="33"/>
      <c r="Z130" s="33"/>
    </row>
    <row r="131" ht="12.75" hidden="1" customHeight="1">
      <c r="A131" s="119" t="s">
        <v>162</v>
      </c>
      <c r="B131" s="120" t="s">
        <v>163</v>
      </c>
      <c r="H131" s="121"/>
      <c r="I131" s="122">
        <f>TRUNC(I129/(1-H126),2)</f>
        <v>9556.29</v>
      </c>
      <c r="J131" s="33"/>
      <c r="K131" s="32"/>
      <c r="L131" s="33"/>
      <c r="M131" s="33"/>
      <c r="N131" s="33"/>
      <c r="O131" s="33"/>
      <c r="P131" s="33"/>
      <c r="Q131" s="33"/>
      <c r="R131" s="33"/>
      <c r="S131" s="33"/>
      <c r="T131" s="33"/>
      <c r="U131" s="33"/>
      <c r="V131" s="33"/>
      <c r="W131" s="33"/>
      <c r="X131" s="33"/>
      <c r="Y131" s="33"/>
      <c r="Z131" s="33"/>
    </row>
    <row r="132" ht="12.75" hidden="1" customHeight="1">
      <c r="A132" s="119"/>
      <c r="B132" s="120"/>
      <c r="C132" s="120"/>
      <c r="D132" s="120"/>
      <c r="E132" s="120"/>
      <c r="F132" s="120"/>
      <c r="G132" s="120"/>
      <c r="H132" s="121"/>
      <c r="I132" s="122"/>
      <c r="J132" s="33"/>
      <c r="K132" s="32"/>
      <c r="L132" s="33"/>
      <c r="M132" s="33"/>
      <c r="N132" s="33"/>
      <c r="O132" s="33"/>
      <c r="P132" s="33"/>
      <c r="Q132" s="33"/>
      <c r="R132" s="33"/>
      <c r="S132" s="33"/>
      <c r="T132" s="33"/>
      <c r="U132" s="33"/>
      <c r="V132" s="33"/>
      <c r="W132" s="33"/>
      <c r="X132" s="33"/>
      <c r="Y132" s="33"/>
      <c r="Z132" s="33"/>
    </row>
    <row r="133" ht="12.75" hidden="1" customHeight="1">
      <c r="A133" s="124"/>
      <c r="B133" s="125" t="s">
        <v>164</v>
      </c>
      <c r="C133" s="2"/>
      <c r="D133" s="2"/>
      <c r="E133" s="2"/>
      <c r="F133" s="2"/>
      <c r="G133" s="2"/>
      <c r="H133" s="126"/>
      <c r="I133" s="127">
        <f>TRUNC(I131-I129,2)</f>
        <v>1361.77</v>
      </c>
      <c r="J133" s="33"/>
      <c r="K133" s="101"/>
      <c r="L133" s="33"/>
      <c r="M133" s="33"/>
      <c r="N133" s="33"/>
      <c r="O133" s="33"/>
      <c r="P133" s="33"/>
      <c r="Q133" s="33"/>
      <c r="R133" s="33"/>
      <c r="S133" s="33"/>
      <c r="T133" s="33"/>
      <c r="U133" s="33"/>
      <c r="V133" s="33"/>
      <c r="W133" s="33"/>
      <c r="X133" s="33"/>
      <c r="Y133" s="33"/>
      <c r="Z133" s="33"/>
    </row>
    <row r="134" ht="2.25" customHeight="1">
      <c r="A134" s="34"/>
      <c r="B134" s="34"/>
      <c r="C134" s="34"/>
      <c r="D134" s="34"/>
      <c r="E134" s="34"/>
      <c r="F134" s="34"/>
      <c r="G134" s="34"/>
      <c r="H134" s="34"/>
      <c r="I134" s="71"/>
      <c r="J134" s="33"/>
      <c r="K134" s="32"/>
      <c r="L134" s="33"/>
      <c r="M134" s="33"/>
      <c r="N134" s="33"/>
      <c r="O134" s="33"/>
      <c r="P134" s="33"/>
      <c r="Q134" s="33"/>
      <c r="R134" s="33"/>
      <c r="S134" s="33"/>
      <c r="T134" s="33"/>
      <c r="U134" s="33"/>
      <c r="V134" s="33"/>
      <c r="W134" s="33"/>
      <c r="X134" s="33"/>
      <c r="Y134" s="33"/>
      <c r="Z134" s="33"/>
    </row>
    <row r="135" ht="12.75" customHeight="1">
      <c r="A135" s="53" t="s">
        <v>165</v>
      </c>
      <c r="B135" s="14"/>
      <c r="C135" s="14"/>
      <c r="D135" s="14"/>
      <c r="E135" s="14"/>
      <c r="F135" s="14"/>
      <c r="G135" s="14"/>
      <c r="H135" s="14"/>
      <c r="I135" s="15"/>
      <c r="J135" s="33"/>
      <c r="K135" s="128"/>
      <c r="L135" s="33"/>
      <c r="M135" s="33"/>
      <c r="N135" s="33"/>
      <c r="O135" s="33"/>
      <c r="P135" s="33"/>
      <c r="Q135" s="33"/>
      <c r="R135" s="33"/>
      <c r="S135" s="33"/>
      <c r="T135" s="33"/>
      <c r="U135" s="33"/>
      <c r="V135" s="33"/>
      <c r="W135" s="33"/>
      <c r="X135" s="33"/>
      <c r="Y135" s="33"/>
      <c r="Z135" s="33"/>
    </row>
    <row r="136" ht="12.75" customHeight="1">
      <c r="A136" s="60" t="s">
        <v>166</v>
      </c>
      <c r="B136" s="14"/>
      <c r="C136" s="14"/>
      <c r="D136" s="14"/>
      <c r="E136" s="14"/>
      <c r="F136" s="14"/>
      <c r="G136" s="14"/>
      <c r="H136" s="15"/>
      <c r="I136" s="56" t="s">
        <v>59</v>
      </c>
      <c r="J136" s="33"/>
      <c r="K136" s="32"/>
      <c r="L136" s="70"/>
      <c r="M136" s="33"/>
      <c r="N136" s="33"/>
      <c r="O136" s="33"/>
      <c r="P136" s="33"/>
      <c r="Q136" s="33"/>
      <c r="R136" s="33"/>
      <c r="S136" s="33"/>
      <c r="T136" s="33"/>
      <c r="U136" s="33"/>
      <c r="V136" s="33"/>
      <c r="W136" s="33"/>
      <c r="X136" s="33"/>
      <c r="Y136" s="33"/>
      <c r="Z136" s="33"/>
    </row>
    <row r="137" ht="12.75" customHeight="1">
      <c r="A137" s="39" t="s">
        <v>31</v>
      </c>
      <c r="B137" s="40" t="str">
        <f>A27</f>
        <v>MÓDULO 1 - COMPOSIÇÃO DA REMUNERAÇÃO</v>
      </c>
      <c r="C137" s="14"/>
      <c r="D137" s="14"/>
      <c r="E137" s="14"/>
      <c r="F137" s="14"/>
      <c r="G137" s="14"/>
      <c r="H137" s="15"/>
      <c r="I137" s="58">
        <f>I35</f>
        <v>3827.96</v>
      </c>
      <c r="J137" s="33"/>
      <c r="K137" s="32"/>
      <c r="L137" s="33"/>
      <c r="M137" s="33"/>
      <c r="N137" s="33"/>
      <c r="O137" s="33"/>
      <c r="P137" s="33"/>
      <c r="Q137" s="33"/>
      <c r="R137" s="33"/>
      <c r="S137" s="33"/>
      <c r="T137" s="33"/>
      <c r="U137" s="33"/>
      <c r="V137" s="33"/>
      <c r="W137" s="33"/>
      <c r="X137" s="33"/>
      <c r="Y137" s="33"/>
      <c r="Z137" s="33"/>
    </row>
    <row r="138" ht="12.75" customHeight="1">
      <c r="A138" s="39" t="s">
        <v>33</v>
      </c>
      <c r="B138" s="40" t="str">
        <f>A37</f>
        <v>MÓDULO 2 – ENCARGOS E BENEFÍCIOS ANUAIS, MENSAIS E DIÁRIOS</v>
      </c>
      <c r="C138" s="14"/>
      <c r="D138" s="14"/>
      <c r="E138" s="14"/>
      <c r="F138" s="14"/>
      <c r="G138" s="14"/>
      <c r="H138" s="15"/>
      <c r="I138" s="58">
        <f>I77</f>
        <v>3333.28</v>
      </c>
      <c r="J138" s="33"/>
      <c r="K138" s="32"/>
      <c r="L138" s="33"/>
      <c r="M138" s="33"/>
      <c r="N138" s="33"/>
      <c r="O138" s="33"/>
      <c r="P138" s="33"/>
      <c r="Q138" s="33"/>
      <c r="R138" s="33"/>
      <c r="S138" s="33"/>
      <c r="T138" s="33"/>
      <c r="U138" s="33"/>
      <c r="V138" s="33"/>
      <c r="W138" s="33"/>
      <c r="X138" s="33"/>
      <c r="Y138" s="33"/>
      <c r="Z138" s="33"/>
    </row>
    <row r="139" ht="12.75" customHeight="1">
      <c r="A139" s="39" t="s">
        <v>36</v>
      </c>
      <c r="B139" s="40" t="str">
        <f>A79</f>
        <v>MÓDULO 3 – PROVISÃO PARA RESCISÃO</v>
      </c>
      <c r="C139" s="14"/>
      <c r="D139" s="14"/>
      <c r="E139" s="14"/>
      <c r="F139" s="14"/>
      <c r="G139" s="14"/>
      <c r="H139" s="15"/>
      <c r="I139" s="58">
        <f>I87</f>
        <v>312</v>
      </c>
      <c r="J139" s="33"/>
      <c r="K139" s="128"/>
      <c r="L139" s="33"/>
      <c r="M139" s="33"/>
      <c r="N139" s="33"/>
      <c r="O139" s="33"/>
      <c r="P139" s="33"/>
      <c r="Q139" s="33"/>
      <c r="R139" s="33"/>
      <c r="S139" s="33"/>
      <c r="T139" s="33"/>
      <c r="U139" s="33"/>
      <c r="V139" s="33"/>
      <c r="W139" s="33"/>
      <c r="X139" s="33"/>
      <c r="Y139" s="33"/>
      <c r="Z139" s="33"/>
    </row>
    <row r="140" ht="12.75" customHeight="1">
      <c r="A140" s="39" t="s">
        <v>39</v>
      </c>
      <c r="B140" s="40" t="str">
        <f>A89</f>
        <v>MÓDULO 4 – CUSTO DE REPOSIÇÃO DO PROFISSIONAL AUSENTE</v>
      </c>
      <c r="C140" s="14"/>
      <c r="D140" s="14"/>
      <c r="E140" s="14"/>
      <c r="F140" s="14"/>
      <c r="G140" s="14"/>
      <c r="H140" s="15"/>
      <c r="I140" s="58">
        <f>I107</f>
        <v>88.8</v>
      </c>
      <c r="J140" s="33"/>
      <c r="K140" s="128"/>
      <c r="L140" s="33"/>
      <c r="M140" s="33"/>
      <c r="N140" s="33"/>
      <c r="O140" s="33"/>
      <c r="P140" s="33"/>
      <c r="Q140" s="33"/>
      <c r="R140" s="33"/>
      <c r="S140" s="33"/>
      <c r="T140" s="33"/>
      <c r="U140" s="33"/>
      <c r="V140" s="33"/>
      <c r="W140" s="33"/>
      <c r="X140" s="33"/>
      <c r="Y140" s="33"/>
      <c r="Z140" s="33"/>
    </row>
    <row r="141" ht="12.75" customHeight="1">
      <c r="A141" s="39" t="s">
        <v>41</v>
      </c>
      <c r="B141" s="40" t="str">
        <f>A109</f>
        <v>MÓDULO 5 – INSUMOS DIVERSOS</v>
      </c>
      <c r="C141" s="14"/>
      <c r="D141" s="14"/>
      <c r="E141" s="14"/>
      <c r="F141" s="14"/>
      <c r="G141" s="14"/>
      <c r="H141" s="15"/>
      <c r="I141" s="58">
        <f>I114</f>
        <v>162.09</v>
      </c>
      <c r="J141" s="33"/>
      <c r="K141" s="32"/>
      <c r="L141" s="33"/>
      <c r="M141" s="33"/>
      <c r="N141" s="33"/>
      <c r="O141" s="33"/>
      <c r="P141" s="33"/>
      <c r="Q141" s="33"/>
      <c r="R141" s="33"/>
      <c r="S141" s="33"/>
      <c r="T141" s="33"/>
      <c r="U141" s="33"/>
      <c r="V141" s="33"/>
      <c r="W141" s="33"/>
      <c r="X141" s="33"/>
      <c r="Y141" s="33"/>
      <c r="Z141" s="33"/>
    </row>
    <row r="142" ht="12.75" customHeight="1">
      <c r="A142" s="56"/>
      <c r="B142" s="60" t="s">
        <v>167</v>
      </c>
      <c r="C142" s="14"/>
      <c r="D142" s="14"/>
      <c r="E142" s="14"/>
      <c r="F142" s="14"/>
      <c r="G142" s="14"/>
      <c r="H142" s="15"/>
      <c r="I142" s="58">
        <f>TRUNC(SUM(I137:I141),2)</f>
        <v>7724.13</v>
      </c>
      <c r="J142" s="51"/>
      <c r="K142" s="101"/>
      <c r="L142" s="33"/>
      <c r="M142" s="33"/>
      <c r="N142" s="33"/>
      <c r="O142" s="33"/>
      <c r="P142" s="33"/>
      <c r="Q142" s="33"/>
      <c r="R142" s="33"/>
      <c r="S142" s="33"/>
      <c r="T142" s="33"/>
      <c r="U142" s="33"/>
      <c r="V142" s="33"/>
      <c r="W142" s="33"/>
      <c r="X142" s="33"/>
      <c r="Y142" s="33"/>
      <c r="Z142" s="33"/>
    </row>
    <row r="143" ht="12.75" customHeight="1">
      <c r="A143" s="39" t="s">
        <v>65</v>
      </c>
      <c r="B143" s="40" t="str">
        <f>A116</f>
        <v>MÓDULO 6 – CUSTOS INDIRETOS, TRIBUTOS E LUCRO</v>
      </c>
      <c r="C143" s="14"/>
      <c r="D143" s="14"/>
      <c r="E143" s="14"/>
      <c r="F143" s="14"/>
      <c r="G143" s="14"/>
      <c r="H143" s="15"/>
      <c r="I143" s="58">
        <f>I124</f>
        <v>1832.14</v>
      </c>
      <c r="J143" s="33"/>
      <c r="K143" s="33"/>
      <c r="L143" s="33"/>
      <c r="M143" s="33"/>
      <c r="N143" s="33"/>
      <c r="O143" s="33"/>
      <c r="P143" s="33"/>
      <c r="Q143" s="33"/>
      <c r="R143" s="33"/>
      <c r="S143" s="33"/>
      <c r="T143" s="33"/>
      <c r="U143" s="33"/>
      <c r="V143" s="33"/>
      <c r="W143" s="33"/>
      <c r="X143" s="33"/>
      <c r="Y143" s="33"/>
      <c r="Z143" s="33"/>
    </row>
    <row r="144" ht="12.75" customHeight="1">
      <c r="A144" s="60" t="s">
        <v>168</v>
      </c>
      <c r="B144" s="14"/>
      <c r="C144" s="14"/>
      <c r="D144" s="14"/>
      <c r="E144" s="14"/>
      <c r="F144" s="14"/>
      <c r="G144" s="14"/>
      <c r="H144" s="15"/>
      <c r="I144" s="129">
        <f>TRUNC(SUM(I142:I143),2)</f>
        <v>9556.27</v>
      </c>
      <c r="J144" s="104"/>
      <c r="K144" s="104"/>
      <c r="L144" s="33"/>
      <c r="M144" s="33"/>
      <c r="N144" s="33"/>
      <c r="O144" s="33"/>
      <c r="P144" s="33"/>
      <c r="Q144" s="33"/>
      <c r="R144" s="33"/>
      <c r="S144" s="33"/>
      <c r="T144" s="33"/>
      <c r="U144" s="33"/>
      <c r="V144" s="33"/>
      <c r="W144" s="33"/>
      <c r="X144" s="33"/>
      <c r="Y144" s="33"/>
      <c r="Z144" s="33"/>
    </row>
    <row r="145" ht="12.75" customHeight="1">
      <c r="A145" s="32"/>
      <c r="B145" s="32"/>
      <c r="C145" s="32"/>
      <c r="D145" s="32"/>
      <c r="E145" s="32"/>
      <c r="F145" s="32"/>
      <c r="G145" s="32"/>
      <c r="H145" s="32"/>
      <c r="I145" s="101"/>
      <c r="J145" s="33"/>
      <c r="K145" s="33"/>
      <c r="L145" s="33"/>
      <c r="M145" s="33"/>
      <c r="N145" s="33"/>
      <c r="O145" s="33"/>
      <c r="P145" s="33"/>
      <c r="Q145" s="33"/>
      <c r="R145" s="33"/>
      <c r="S145" s="33"/>
      <c r="T145" s="33"/>
      <c r="U145" s="33"/>
      <c r="V145" s="33"/>
      <c r="W145" s="33"/>
      <c r="X145" s="33"/>
      <c r="Y145" s="33"/>
      <c r="Z145" s="33"/>
    </row>
    <row r="146"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ht="12.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ht="12.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ht="12.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ht="12.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ht="12.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ht="12.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ht="12.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ht="12.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ht="12.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ht="12.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ht="12.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ht="12.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ht="12.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ht="12.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ht="12.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ht="12.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ht="12.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ht="12.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ht="12.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ht="12.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ht="12.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ht="12.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ht="12.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ht="12.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ht="12.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ht="12.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ht="12.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ht="12.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ht="12.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ht="12.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ht="12.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ht="12.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ht="12.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ht="12.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ht="12.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ht="12.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ht="12.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ht="12.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ht="12.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ht="12.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ht="12.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ht="12.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ht="12.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ht="12.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ht="12.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ht="12.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ht="12.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ht="12.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ht="12.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ht="12.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ht="12.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ht="12.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ht="12.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ht="12.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ht="12.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ht="12.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ht="12.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ht="12.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ht="12.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ht="12.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ht="12.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ht="12.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ht="12.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ht="12.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ht="12.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ht="12.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ht="12.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ht="12.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ht="12.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ht="12.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ht="12.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ht="12.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ht="12.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ht="12.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ht="12.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ht="12.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ht="12.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ht="12.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ht="12.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ht="12.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ht="12.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ht="12.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ht="12.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ht="12.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ht="12.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ht="12.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ht="12.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ht="12.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ht="12.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ht="12.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ht="12.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ht="12.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ht="12.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ht="12.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ht="12.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ht="12.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ht="12.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ht="12.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ht="12.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ht="12.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ht="12.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ht="12.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ht="12.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50">
    <mergeCell ref="B33:G33"/>
    <mergeCell ref="B34:G34"/>
    <mergeCell ref="A35:H35"/>
    <mergeCell ref="A36:I36"/>
    <mergeCell ref="A37:I37"/>
    <mergeCell ref="A38:G38"/>
    <mergeCell ref="B39:G39"/>
    <mergeCell ref="B40:G40"/>
    <mergeCell ref="B41:G41"/>
    <mergeCell ref="A42:I42"/>
    <mergeCell ref="A43:I43"/>
    <mergeCell ref="A44:I44"/>
    <mergeCell ref="A45:I45"/>
    <mergeCell ref="A46:I46"/>
    <mergeCell ref="A47:G47"/>
    <mergeCell ref="B48:G48"/>
    <mergeCell ref="B49:G49"/>
    <mergeCell ref="B50:G51"/>
    <mergeCell ref="I50:I51"/>
    <mergeCell ref="B52:G52"/>
    <mergeCell ref="B53:G53"/>
    <mergeCell ref="B54:G54"/>
    <mergeCell ref="B55:G55"/>
    <mergeCell ref="B56:G56"/>
    <mergeCell ref="A57:G57"/>
    <mergeCell ref="A58:I58"/>
    <mergeCell ref="A59:G59"/>
    <mergeCell ref="B60:G60"/>
    <mergeCell ref="J68:R68"/>
    <mergeCell ref="B61:G61"/>
    <mergeCell ref="B62:G62"/>
    <mergeCell ref="B63:G63"/>
    <mergeCell ref="B64:G64"/>
    <mergeCell ref="B65:G65"/>
    <mergeCell ref="A66:H66"/>
    <mergeCell ref="A67:I67"/>
    <mergeCell ref="A68:I68"/>
    <mergeCell ref="A69:I69"/>
    <mergeCell ref="A70:I70"/>
    <mergeCell ref="A71:I71"/>
    <mergeCell ref="A72:I72"/>
    <mergeCell ref="A73:H73"/>
    <mergeCell ref="B74:H74"/>
    <mergeCell ref="B75:H75"/>
    <mergeCell ref="B76:H76"/>
    <mergeCell ref="A77:H77"/>
    <mergeCell ref="A79:I79"/>
    <mergeCell ref="B80:G80"/>
    <mergeCell ref="B81:G81"/>
    <mergeCell ref="B82:G82"/>
    <mergeCell ref="B83:G83"/>
    <mergeCell ref="B84:G84"/>
    <mergeCell ref="B85:G85"/>
    <mergeCell ref="B86:G86"/>
    <mergeCell ref="A87:G87"/>
    <mergeCell ref="A88:I88"/>
    <mergeCell ref="A89:I89"/>
    <mergeCell ref="A97:G97"/>
    <mergeCell ref="A98:I98"/>
    <mergeCell ref="A99:G99"/>
    <mergeCell ref="B100:G100"/>
    <mergeCell ref="A101:G101"/>
    <mergeCell ref="A102:I102"/>
    <mergeCell ref="A103:I103"/>
    <mergeCell ref="A104:H104"/>
    <mergeCell ref="B105:H105"/>
    <mergeCell ref="B106:H106"/>
    <mergeCell ref="A107:H107"/>
    <mergeCell ref="A108:I108"/>
    <mergeCell ref="A109:I109"/>
    <mergeCell ref="B110:G110"/>
    <mergeCell ref="B111:G111"/>
    <mergeCell ref="B112:G112"/>
    <mergeCell ref="B113:G113"/>
    <mergeCell ref="A114:G114"/>
    <mergeCell ref="A115:I115"/>
    <mergeCell ref="A116:I116"/>
    <mergeCell ref="B117:G117"/>
    <mergeCell ref="B118:G118"/>
    <mergeCell ref="B119:G119"/>
    <mergeCell ref="B120:G120"/>
    <mergeCell ref="B121:G121"/>
    <mergeCell ref="B122:G122"/>
    <mergeCell ref="B123:G123"/>
    <mergeCell ref="A124:G124"/>
    <mergeCell ref="B125:I125"/>
    <mergeCell ref="B126:G126"/>
    <mergeCell ref="B127:G127"/>
    <mergeCell ref="B129:G129"/>
    <mergeCell ref="B131:G131"/>
    <mergeCell ref="B133:G133"/>
    <mergeCell ref="A135:I135"/>
    <mergeCell ref="B143:H143"/>
    <mergeCell ref="A144:H144"/>
    <mergeCell ref="A136:H136"/>
    <mergeCell ref="B137:H137"/>
    <mergeCell ref="B138:H138"/>
    <mergeCell ref="B139:H139"/>
    <mergeCell ref="B140:H140"/>
    <mergeCell ref="B141:H141"/>
    <mergeCell ref="B142:H142"/>
    <mergeCell ref="A1:I1"/>
    <mergeCell ref="A2:I2"/>
    <mergeCell ref="A3:I3"/>
    <mergeCell ref="A4:I4"/>
    <mergeCell ref="A6:I6"/>
    <mergeCell ref="A8:I8"/>
    <mergeCell ref="A10:I10"/>
    <mergeCell ref="B11:G11"/>
    <mergeCell ref="H11:I11"/>
    <mergeCell ref="B12:G12"/>
    <mergeCell ref="H12:I12"/>
    <mergeCell ref="B13:G13"/>
    <mergeCell ref="H13:I13"/>
    <mergeCell ref="H14:I14"/>
    <mergeCell ref="B14:G14"/>
    <mergeCell ref="B15:G15"/>
    <mergeCell ref="H15:I15"/>
    <mergeCell ref="A16:I16"/>
    <mergeCell ref="A17:B17"/>
    <mergeCell ref="C17:D17"/>
    <mergeCell ref="E17:I17"/>
    <mergeCell ref="A18:B18"/>
    <mergeCell ref="C18:D18"/>
    <mergeCell ref="E18:I18"/>
    <mergeCell ref="A20:I20"/>
    <mergeCell ref="B21:G21"/>
    <mergeCell ref="H21:I21"/>
    <mergeCell ref="H22:I22"/>
    <mergeCell ref="B22:G22"/>
    <mergeCell ref="B23:G23"/>
    <mergeCell ref="H23:I23"/>
    <mergeCell ref="B24:G24"/>
    <mergeCell ref="H24:I24"/>
    <mergeCell ref="B25:G25"/>
    <mergeCell ref="H25:I25"/>
    <mergeCell ref="A26:I26"/>
    <mergeCell ref="A27:I27"/>
    <mergeCell ref="A28:G28"/>
    <mergeCell ref="B29:G29"/>
    <mergeCell ref="B30:G30"/>
    <mergeCell ref="B31:G31"/>
    <mergeCell ref="B32:G32"/>
    <mergeCell ref="A90:G90"/>
    <mergeCell ref="B91:G91"/>
    <mergeCell ref="B92:G92"/>
    <mergeCell ref="B93:G93"/>
    <mergeCell ref="B94:G94"/>
    <mergeCell ref="B95:G95"/>
    <mergeCell ref="B96:G96"/>
  </mergeCells>
  <printOptions/>
  <pageMargins bottom="1.299212598425197" footer="0.0" header="0.0" left="0.5118110236220472" right="0.5118110236220472" top="1.6535433070866143"/>
  <pageSetup paperSize="9" orientation="portrait"/>
  <rowBreaks count="1" manualBreakCount="1">
    <brk id="63" man="1"/>
  </rowBreak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13"/>
    <col customWidth="1" min="2" max="2" width="17.25"/>
    <col customWidth="1" min="3" max="3" width="19.13"/>
    <col customWidth="1" min="4" max="4" width="17.75"/>
    <col customWidth="1" min="5" max="5" width="23.13"/>
    <col customWidth="1" min="6" max="6" width="8.75"/>
    <col customWidth="1" min="7" max="7" width="19.0"/>
    <col customWidth="1" min="8" max="26" width="8.63"/>
  </cols>
  <sheetData>
    <row r="1" ht="14.25" customHeight="1">
      <c r="A1" s="132" t="s">
        <v>209</v>
      </c>
      <c r="B1" s="14"/>
      <c r="C1" s="14"/>
      <c r="D1" s="14"/>
      <c r="E1" s="15"/>
      <c r="F1" s="133"/>
      <c r="G1" s="133"/>
      <c r="H1" s="133"/>
      <c r="I1" s="133"/>
      <c r="J1" s="133"/>
      <c r="K1" s="133"/>
      <c r="L1" s="133"/>
      <c r="M1" s="133"/>
      <c r="N1" s="133"/>
      <c r="O1" s="133"/>
      <c r="P1" s="133"/>
      <c r="Q1" s="133"/>
      <c r="R1" s="133"/>
      <c r="S1" s="133"/>
      <c r="T1" s="133"/>
      <c r="U1" s="133"/>
      <c r="V1" s="133"/>
      <c r="W1" s="133"/>
      <c r="X1" s="133"/>
      <c r="Y1" s="133"/>
      <c r="Z1" s="133"/>
    </row>
    <row r="2" ht="14.25" customHeight="1">
      <c r="A2" s="134" t="s">
        <v>210</v>
      </c>
      <c r="B2" s="134" t="s">
        <v>211</v>
      </c>
      <c r="C2" s="134" t="s">
        <v>212</v>
      </c>
      <c r="D2" s="134" t="s">
        <v>213</v>
      </c>
      <c r="E2" s="134" t="s">
        <v>214</v>
      </c>
      <c r="F2" s="135"/>
      <c r="G2" s="133"/>
      <c r="H2" s="133"/>
      <c r="I2" s="133"/>
      <c r="J2" s="133"/>
      <c r="K2" s="133"/>
      <c r="L2" s="133"/>
      <c r="M2" s="133"/>
      <c r="N2" s="133"/>
      <c r="O2" s="133"/>
      <c r="P2" s="133"/>
      <c r="Q2" s="133"/>
      <c r="R2" s="133"/>
      <c r="S2" s="133"/>
      <c r="T2" s="133"/>
      <c r="U2" s="133"/>
      <c r="V2" s="133"/>
      <c r="W2" s="133"/>
      <c r="X2" s="133"/>
      <c r="Y2" s="133"/>
      <c r="Z2" s="133"/>
    </row>
    <row r="3" ht="14.25" customHeight="1">
      <c r="A3" s="136">
        <v>1.0</v>
      </c>
      <c r="B3" s="137" t="s">
        <v>215</v>
      </c>
      <c r="C3" s="136">
        <v>2.0</v>
      </c>
      <c r="D3" s="138">
        <v>20.0</v>
      </c>
      <c r="E3" s="139">
        <f>C3*D3</f>
        <v>40</v>
      </c>
      <c r="F3" s="140"/>
      <c r="G3" s="133"/>
      <c r="H3" s="133"/>
      <c r="I3" s="133"/>
      <c r="J3" s="133"/>
      <c r="K3" s="133"/>
      <c r="L3" s="133"/>
      <c r="M3" s="133"/>
      <c r="N3" s="133"/>
      <c r="O3" s="133"/>
      <c r="P3" s="133"/>
      <c r="Q3" s="133"/>
      <c r="R3" s="133"/>
      <c r="S3" s="133"/>
      <c r="T3" s="133"/>
      <c r="U3" s="133"/>
      <c r="V3" s="133"/>
      <c r="W3" s="133"/>
      <c r="X3" s="133"/>
      <c r="Y3" s="133"/>
      <c r="Z3" s="133"/>
    </row>
    <row r="4" ht="14.25" customHeight="1">
      <c r="A4" s="136"/>
      <c r="B4" s="133"/>
      <c r="C4" s="133"/>
      <c r="D4" s="141" t="s">
        <v>216</v>
      </c>
      <c r="E4" s="142">
        <f>E3/G7</f>
        <v>3.333333333</v>
      </c>
      <c r="F4" s="143"/>
      <c r="G4" s="133"/>
      <c r="H4" s="133"/>
      <c r="I4" s="133"/>
      <c r="J4" s="133"/>
      <c r="K4" s="133"/>
      <c r="L4" s="133"/>
      <c r="M4" s="133"/>
      <c r="N4" s="133"/>
      <c r="O4" s="133"/>
      <c r="P4" s="133"/>
      <c r="Q4" s="133"/>
      <c r="R4" s="133"/>
      <c r="S4" s="133"/>
      <c r="T4" s="133"/>
      <c r="U4" s="133"/>
      <c r="V4" s="133"/>
      <c r="W4" s="133"/>
      <c r="X4" s="133"/>
      <c r="Y4" s="133"/>
      <c r="Z4" s="133"/>
    </row>
    <row r="5" ht="14.25" customHeight="1">
      <c r="A5" s="144"/>
      <c r="B5" s="144"/>
      <c r="C5" s="144"/>
      <c r="D5" s="141" t="s">
        <v>217</v>
      </c>
      <c r="E5" s="145">
        <v>1.6666666666666667</v>
      </c>
      <c r="F5" s="143"/>
      <c r="G5" s="133"/>
      <c r="H5" s="133"/>
      <c r="I5" s="133"/>
      <c r="J5" s="133"/>
      <c r="K5" s="133"/>
      <c r="L5" s="133"/>
      <c r="M5" s="133"/>
      <c r="N5" s="133"/>
      <c r="O5" s="133"/>
      <c r="P5" s="133"/>
      <c r="Q5" s="133"/>
      <c r="R5" s="133"/>
      <c r="S5" s="133"/>
      <c r="T5" s="133"/>
      <c r="U5" s="133"/>
      <c r="V5" s="133"/>
      <c r="W5" s="133"/>
      <c r="X5" s="133"/>
      <c r="Y5" s="133"/>
      <c r="Z5" s="133"/>
    </row>
    <row r="6" ht="14.25" customHeight="1">
      <c r="A6" s="133"/>
      <c r="B6" s="133"/>
      <c r="C6" s="133"/>
      <c r="D6" s="133"/>
      <c r="E6" s="133"/>
      <c r="F6" s="133"/>
      <c r="G6" s="146" t="s">
        <v>218</v>
      </c>
      <c r="H6" s="133"/>
      <c r="I6" s="133"/>
      <c r="J6" s="133"/>
      <c r="K6" s="133"/>
      <c r="L6" s="133"/>
      <c r="M6" s="133"/>
      <c r="N6" s="133"/>
      <c r="O6" s="133"/>
      <c r="P6" s="133"/>
      <c r="Q6" s="133"/>
      <c r="R6" s="133"/>
      <c r="S6" s="133"/>
      <c r="T6" s="133"/>
      <c r="U6" s="133"/>
      <c r="V6" s="133"/>
      <c r="W6" s="133"/>
      <c r="X6" s="133"/>
      <c r="Y6" s="133"/>
      <c r="Z6" s="133"/>
    </row>
    <row r="7" ht="14.25" customHeight="1">
      <c r="A7" s="133"/>
      <c r="B7" s="133"/>
      <c r="C7" s="133"/>
      <c r="D7" s="133"/>
      <c r="E7" s="133"/>
      <c r="F7" s="133"/>
      <c r="G7" s="146">
        <v>12.0</v>
      </c>
      <c r="H7" s="133"/>
      <c r="I7" s="133"/>
      <c r="J7" s="133"/>
      <c r="K7" s="133"/>
      <c r="L7" s="133"/>
      <c r="M7" s="133"/>
      <c r="N7" s="133"/>
      <c r="O7" s="133"/>
      <c r="P7" s="133"/>
      <c r="Q7" s="133"/>
      <c r="R7" s="133"/>
      <c r="S7" s="133"/>
      <c r="T7" s="133"/>
      <c r="U7" s="133"/>
      <c r="V7" s="133"/>
      <c r="W7" s="133"/>
      <c r="X7" s="133"/>
      <c r="Y7" s="133"/>
      <c r="Z7" s="133"/>
    </row>
    <row r="8" ht="14.25" customHeight="1">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row>
    <row r="9" ht="14.25" customHeight="1">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row>
    <row r="10" ht="14.25" customHeight="1">
      <c r="A10" s="133"/>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row>
    <row r="11" ht="14.25" customHeight="1">
      <c r="A11" s="133"/>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row>
    <row r="12" ht="14.25"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row>
    <row r="13" ht="14.2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row>
    <row r="14" ht="14.25" customHeight="1">
      <c r="A14" s="133"/>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row>
    <row r="15" ht="14.25" customHeight="1">
      <c r="A15" s="133"/>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row>
    <row r="16" ht="14.25" customHeight="1">
      <c r="A16" s="133"/>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row>
    <row r="17" ht="14.25" customHeight="1">
      <c r="A17" s="133"/>
      <c r="B17" s="133"/>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row>
    <row r="18" ht="14.25" customHeight="1">
      <c r="A18" s="133"/>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row>
    <row r="19" ht="14.2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row>
    <row r="20" ht="14.25" customHeight="1">
      <c r="A20" s="133"/>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row>
    <row r="21" ht="14.25" customHeight="1">
      <c r="A21" s="133"/>
      <c r="B21" s="133"/>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row>
    <row r="22" ht="14.25" customHeight="1">
      <c r="A22" s="133"/>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row>
    <row r="23" ht="14.25" customHeight="1">
      <c r="A23" s="133"/>
      <c r="B23" s="133"/>
      <c r="C23" s="133"/>
      <c r="D23" s="133"/>
      <c r="E23" s="133"/>
      <c r="F23" s="133"/>
      <c r="G23" s="133"/>
      <c r="H23" s="133"/>
      <c r="I23" s="133"/>
      <c r="J23" s="133"/>
      <c r="K23" s="133"/>
      <c r="L23" s="133"/>
      <c r="M23" s="133"/>
      <c r="N23" s="133"/>
      <c r="O23" s="133"/>
      <c r="P23" s="133"/>
      <c r="Q23" s="133"/>
      <c r="R23" s="133"/>
      <c r="S23" s="133"/>
      <c r="T23" s="133"/>
      <c r="U23" s="133"/>
      <c r="V23" s="133"/>
      <c r="W23" s="133"/>
      <c r="X23" s="133"/>
      <c r="Y23" s="133"/>
      <c r="Z23" s="133"/>
    </row>
    <row r="24" ht="14.25" customHeight="1">
      <c r="A24" s="133"/>
      <c r="B24" s="133"/>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row>
    <row r="25" ht="14.25" customHeight="1">
      <c r="A25" s="133"/>
      <c r="B25" s="133"/>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row>
    <row r="26" ht="14.25" customHeight="1">
      <c r="A26" s="133"/>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row>
    <row r="27" ht="14.25" customHeight="1">
      <c r="A27" s="133"/>
      <c r="B27" s="133"/>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row>
    <row r="28" ht="14.25" customHeight="1">
      <c r="A28" s="133"/>
      <c r="B28" s="133"/>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row>
    <row r="29" ht="14.25" customHeight="1">
      <c r="A29" s="133"/>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row>
    <row r="30" ht="14.25"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row>
    <row r="31" ht="14.25" customHeight="1">
      <c r="A31" s="133"/>
      <c r="B31" s="133"/>
      <c r="C31" s="133"/>
      <c r="D31" s="133"/>
      <c r="E31" s="133"/>
      <c r="F31" s="133"/>
      <c r="G31" s="133"/>
      <c r="H31" s="133"/>
      <c r="I31" s="133"/>
      <c r="J31" s="133"/>
      <c r="K31" s="133"/>
      <c r="L31" s="133"/>
      <c r="M31" s="133"/>
      <c r="N31" s="133"/>
      <c r="O31" s="133"/>
      <c r="P31" s="133"/>
      <c r="Q31" s="133"/>
      <c r="R31" s="133"/>
      <c r="S31" s="133"/>
      <c r="T31" s="133"/>
      <c r="U31" s="133"/>
      <c r="V31" s="133"/>
      <c r="W31" s="133"/>
      <c r="X31" s="133"/>
      <c r="Y31" s="133"/>
      <c r="Z31" s="133"/>
    </row>
    <row r="32" ht="14.25" customHeight="1">
      <c r="A32" s="133"/>
      <c r="B32" s="133"/>
      <c r="C32" s="133"/>
      <c r="D32" s="133"/>
      <c r="E32" s="133"/>
      <c r="F32" s="133"/>
      <c r="G32" s="133"/>
      <c r="H32" s="133"/>
      <c r="I32" s="133"/>
      <c r="J32" s="133"/>
      <c r="K32" s="133"/>
      <c r="L32" s="133"/>
      <c r="M32" s="133"/>
      <c r="N32" s="133"/>
      <c r="O32" s="133"/>
      <c r="P32" s="133"/>
      <c r="Q32" s="133"/>
      <c r="R32" s="133"/>
      <c r="S32" s="133"/>
      <c r="T32" s="133"/>
      <c r="U32" s="133"/>
      <c r="V32" s="133"/>
      <c r="W32" s="133"/>
      <c r="X32" s="133"/>
      <c r="Y32" s="133"/>
      <c r="Z32" s="133"/>
    </row>
    <row r="33" ht="14.2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row>
    <row r="34" ht="14.25" customHeight="1">
      <c r="A34" s="133"/>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row>
    <row r="35" ht="14.25" customHeight="1">
      <c r="A35" s="133"/>
      <c r="B35" s="133"/>
      <c r="C35" s="133"/>
      <c r="D35" s="133"/>
      <c r="E35" s="133"/>
      <c r="F35" s="133"/>
      <c r="G35" s="133"/>
      <c r="H35" s="133"/>
      <c r="I35" s="133"/>
      <c r="J35" s="133"/>
      <c r="K35" s="133"/>
      <c r="L35" s="133"/>
      <c r="M35" s="133"/>
      <c r="N35" s="133"/>
      <c r="O35" s="133"/>
      <c r="P35" s="133"/>
      <c r="Q35" s="133"/>
      <c r="R35" s="133"/>
      <c r="S35" s="133"/>
      <c r="T35" s="133"/>
      <c r="U35" s="133"/>
      <c r="V35" s="133"/>
      <c r="W35" s="133"/>
      <c r="X35" s="133"/>
      <c r="Y35" s="133"/>
      <c r="Z35" s="133"/>
    </row>
    <row r="36" ht="14.25" customHeight="1">
      <c r="A36" s="133"/>
      <c r="B36" s="133"/>
      <c r="C36" s="133"/>
      <c r="D36" s="133"/>
      <c r="E36" s="133"/>
      <c r="F36" s="133"/>
      <c r="G36" s="133"/>
      <c r="H36" s="133"/>
      <c r="I36" s="133"/>
      <c r="J36" s="133"/>
      <c r="K36" s="133"/>
      <c r="L36" s="133"/>
      <c r="M36" s="133"/>
      <c r="N36" s="133"/>
      <c r="O36" s="133"/>
      <c r="P36" s="133"/>
      <c r="Q36" s="133"/>
      <c r="R36" s="133"/>
      <c r="S36" s="133"/>
      <c r="T36" s="133"/>
      <c r="U36" s="133"/>
      <c r="V36" s="133"/>
      <c r="W36" s="133"/>
      <c r="X36" s="133"/>
      <c r="Y36" s="133"/>
      <c r="Z36" s="133"/>
    </row>
    <row r="37" ht="14.25" customHeight="1">
      <c r="A37" s="133"/>
      <c r="B37" s="133"/>
      <c r="C37" s="133"/>
      <c r="D37" s="133"/>
      <c r="E37" s="133"/>
      <c r="F37" s="133"/>
      <c r="G37" s="133"/>
      <c r="H37" s="133"/>
      <c r="I37" s="133"/>
      <c r="J37" s="133"/>
      <c r="K37" s="133"/>
      <c r="L37" s="133"/>
      <c r="M37" s="133"/>
      <c r="N37" s="133"/>
      <c r="O37" s="133"/>
      <c r="P37" s="133"/>
      <c r="Q37" s="133"/>
      <c r="R37" s="133"/>
      <c r="S37" s="133"/>
      <c r="T37" s="133"/>
      <c r="U37" s="133"/>
      <c r="V37" s="133"/>
      <c r="W37" s="133"/>
      <c r="X37" s="133"/>
      <c r="Y37" s="133"/>
      <c r="Z37" s="133"/>
    </row>
    <row r="38" ht="14.25" customHeight="1">
      <c r="A38" s="133"/>
      <c r="B38" s="133"/>
      <c r="C38" s="133"/>
      <c r="D38" s="133"/>
      <c r="E38" s="133"/>
      <c r="F38" s="133"/>
      <c r="G38" s="133"/>
      <c r="H38" s="133"/>
      <c r="I38" s="133"/>
      <c r="J38" s="133"/>
      <c r="K38" s="133"/>
      <c r="L38" s="133"/>
      <c r="M38" s="133"/>
      <c r="N38" s="133"/>
      <c r="O38" s="133"/>
      <c r="P38" s="133"/>
      <c r="Q38" s="133"/>
      <c r="R38" s="133"/>
      <c r="S38" s="133"/>
      <c r="T38" s="133"/>
      <c r="U38" s="133"/>
      <c r="V38" s="133"/>
      <c r="W38" s="133"/>
      <c r="X38" s="133"/>
      <c r="Y38" s="133"/>
      <c r="Z38" s="133"/>
    </row>
    <row r="39" ht="14.25" customHeight="1">
      <c r="A39" s="133"/>
      <c r="B39" s="133"/>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row>
    <row r="40" ht="14.25" customHeight="1">
      <c r="A40" s="133"/>
      <c r="B40" s="133"/>
      <c r="C40" s="133"/>
      <c r="D40" s="133"/>
      <c r="E40" s="133"/>
      <c r="F40" s="133"/>
      <c r="G40" s="133"/>
      <c r="H40" s="133"/>
      <c r="I40" s="133"/>
      <c r="J40" s="133"/>
      <c r="K40" s="133"/>
      <c r="L40" s="133"/>
      <c r="M40" s="133"/>
      <c r="N40" s="133"/>
      <c r="O40" s="133"/>
      <c r="P40" s="133"/>
      <c r="Q40" s="133"/>
      <c r="R40" s="133"/>
      <c r="S40" s="133"/>
      <c r="T40" s="133"/>
      <c r="U40" s="133"/>
      <c r="V40" s="133"/>
      <c r="W40" s="133"/>
      <c r="X40" s="133"/>
      <c r="Y40" s="133"/>
      <c r="Z40" s="133"/>
    </row>
    <row r="41" ht="14.25" customHeight="1">
      <c r="A41" s="133"/>
      <c r="B41" s="133"/>
      <c r="C41" s="133"/>
      <c r="D41" s="133"/>
      <c r="E41" s="133"/>
      <c r="F41" s="133"/>
      <c r="G41" s="133"/>
      <c r="H41" s="133"/>
      <c r="I41" s="133"/>
      <c r="J41" s="133"/>
      <c r="K41" s="133"/>
      <c r="L41" s="133"/>
      <c r="M41" s="133"/>
      <c r="N41" s="133"/>
      <c r="O41" s="133"/>
      <c r="P41" s="133"/>
      <c r="Q41" s="133"/>
      <c r="R41" s="133"/>
      <c r="S41" s="133"/>
      <c r="T41" s="133"/>
      <c r="U41" s="133"/>
      <c r="V41" s="133"/>
      <c r="W41" s="133"/>
      <c r="X41" s="133"/>
      <c r="Y41" s="133"/>
      <c r="Z41" s="133"/>
    </row>
    <row r="42" ht="14.25" customHeight="1">
      <c r="A42" s="133"/>
      <c r="B42" s="133"/>
      <c r="C42" s="133"/>
      <c r="D42" s="133"/>
      <c r="E42" s="133"/>
      <c r="F42" s="133"/>
      <c r="G42" s="133"/>
      <c r="H42" s="133"/>
      <c r="I42" s="133"/>
      <c r="J42" s="133"/>
      <c r="K42" s="133"/>
      <c r="L42" s="133"/>
      <c r="M42" s="133"/>
      <c r="N42" s="133"/>
      <c r="O42" s="133"/>
      <c r="P42" s="133"/>
      <c r="Q42" s="133"/>
      <c r="R42" s="133"/>
      <c r="S42" s="133"/>
      <c r="T42" s="133"/>
      <c r="U42" s="133"/>
      <c r="V42" s="133"/>
      <c r="W42" s="133"/>
      <c r="X42" s="133"/>
      <c r="Y42" s="133"/>
      <c r="Z42" s="133"/>
    </row>
    <row r="43" ht="14.25" customHeight="1">
      <c r="A43" s="133"/>
      <c r="B43" s="133"/>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row>
    <row r="44" ht="14.25" customHeight="1">
      <c r="A44" s="133"/>
      <c r="B44" s="133"/>
      <c r="C44" s="133"/>
      <c r="D44" s="133"/>
      <c r="E44" s="133"/>
      <c r="F44" s="133"/>
      <c r="G44" s="133"/>
      <c r="H44" s="133"/>
      <c r="I44" s="133"/>
      <c r="J44" s="133"/>
      <c r="K44" s="133"/>
      <c r="L44" s="133"/>
      <c r="M44" s="133"/>
      <c r="N44" s="133"/>
      <c r="O44" s="133"/>
      <c r="P44" s="133"/>
      <c r="Q44" s="133"/>
      <c r="R44" s="133"/>
      <c r="S44" s="133"/>
      <c r="T44" s="133"/>
      <c r="U44" s="133"/>
      <c r="V44" s="133"/>
      <c r="W44" s="133"/>
      <c r="X44" s="133"/>
      <c r="Y44" s="133"/>
      <c r="Z44" s="133"/>
    </row>
    <row r="45" ht="14.25" customHeight="1">
      <c r="A45" s="133"/>
      <c r="B45" s="133"/>
      <c r="C45" s="133"/>
      <c r="D45" s="133"/>
      <c r="E45" s="133"/>
      <c r="F45" s="133"/>
      <c r="G45" s="133"/>
      <c r="H45" s="133"/>
      <c r="I45" s="133"/>
      <c r="J45" s="133"/>
      <c r="K45" s="133"/>
      <c r="L45" s="133"/>
      <c r="M45" s="133"/>
      <c r="N45" s="133"/>
      <c r="O45" s="133"/>
      <c r="P45" s="133"/>
      <c r="Q45" s="133"/>
      <c r="R45" s="133"/>
      <c r="S45" s="133"/>
      <c r="T45" s="133"/>
      <c r="U45" s="133"/>
      <c r="V45" s="133"/>
      <c r="W45" s="133"/>
      <c r="X45" s="133"/>
      <c r="Y45" s="133"/>
      <c r="Z45" s="133"/>
    </row>
    <row r="46" ht="14.25" customHeight="1">
      <c r="A46" s="133"/>
      <c r="B46" s="133"/>
      <c r="C46" s="133"/>
      <c r="D46" s="133"/>
      <c r="E46" s="133"/>
      <c r="F46" s="133"/>
      <c r="G46" s="133"/>
      <c r="H46" s="133"/>
      <c r="I46" s="133"/>
      <c r="J46" s="133"/>
      <c r="K46" s="133"/>
      <c r="L46" s="133"/>
      <c r="M46" s="133"/>
      <c r="N46" s="133"/>
      <c r="O46" s="133"/>
      <c r="P46" s="133"/>
      <c r="Q46" s="133"/>
      <c r="R46" s="133"/>
      <c r="S46" s="133"/>
      <c r="T46" s="133"/>
      <c r="U46" s="133"/>
      <c r="V46" s="133"/>
      <c r="W46" s="133"/>
      <c r="X46" s="133"/>
      <c r="Y46" s="133"/>
      <c r="Z46" s="133"/>
    </row>
    <row r="47" ht="14.25" customHeight="1">
      <c r="A47" s="133"/>
      <c r="B47" s="133"/>
      <c r="C47" s="133"/>
      <c r="D47" s="133"/>
      <c r="E47" s="133"/>
      <c r="F47" s="133"/>
      <c r="G47" s="133"/>
      <c r="H47" s="133"/>
      <c r="I47" s="133"/>
      <c r="J47" s="133"/>
      <c r="K47" s="133"/>
      <c r="L47" s="133"/>
      <c r="M47" s="133"/>
      <c r="N47" s="133"/>
      <c r="O47" s="133"/>
      <c r="P47" s="133"/>
      <c r="Q47" s="133"/>
      <c r="R47" s="133"/>
      <c r="S47" s="133"/>
      <c r="T47" s="133"/>
      <c r="U47" s="133"/>
      <c r="V47" s="133"/>
      <c r="W47" s="133"/>
      <c r="X47" s="133"/>
      <c r="Y47" s="133"/>
      <c r="Z47" s="133"/>
    </row>
    <row r="48" ht="14.25" customHeight="1">
      <c r="A48" s="133"/>
      <c r="B48" s="133"/>
      <c r="C48" s="133"/>
      <c r="D48" s="133"/>
      <c r="E48" s="133"/>
      <c r="F48" s="133"/>
      <c r="G48" s="133"/>
      <c r="H48" s="133"/>
      <c r="I48" s="133"/>
      <c r="J48" s="133"/>
      <c r="K48" s="133"/>
      <c r="L48" s="133"/>
      <c r="M48" s="133"/>
      <c r="N48" s="133"/>
      <c r="O48" s="133"/>
      <c r="P48" s="133"/>
      <c r="Q48" s="133"/>
      <c r="R48" s="133"/>
      <c r="S48" s="133"/>
      <c r="T48" s="133"/>
      <c r="U48" s="133"/>
      <c r="V48" s="133"/>
      <c r="W48" s="133"/>
      <c r="X48" s="133"/>
      <c r="Y48" s="133"/>
      <c r="Z48" s="133"/>
    </row>
    <row r="49" ht="14.25" customHeight="1">
      <c r="A49" s="133"/>
      <c r="B49" s="133"/>
      <c r="C49" s="133"/>
      <c r="D49" s="133"/>
      <c r="E49" s="133"/>
      <c r="F49" s="133"/>
      <c r="G49" s="133"/>
      <c r="H49" s="133"/>
      <c r="I49" s="133"/>
      <c r="J49" s="133"/>
      <c r="K49" s="133"/>
      <c r="L49" s="133"/>
      <c r="M49" s="133"/>
      <c r="N49" s="133"/>
      <c r="O49" s="133"/>
      <c r="P49" s="133"/>
      <c r="Q49" s="133"/>
      <c r="R49" s="133"/>
      <c r="S49" s="133"/>
      <c r="T49" s="133"/>
      <c r="U49" s="133"/>
      <c r="V49" s="133"/>
      <c r="W49" s="133"/>
      <c r="X49" s="133"/>
      <c r="Y49" s="133"/>
      <c r="Z49" s="133"/>
    </row>
    <row r="50" ht="14.25" customHeight="1">
      <c r="A50" s="133"/>
      <c r="B50" s="133"/>
      <c r="C50" s="133"/>
      <c r="D50" s="133"/>
      <c r="E50" s="133"/>
      <c r="F50" s="133"/>
      <c r="G50" s="133"/>
      <c r="H50" s="133"/>
      <c r="I50" s="133"/>
      <c r="J50" s="133"/>
      <c r="K50" s="133"/>
      <c r="L50" s="133"/>
      <c r="M50" s="133"/>
      <c r="N50" s="133"/>
      <c r="O50" s="133"/>
      <c r="P50" s="133"/>
      <c r="Q50" s="133"/>
      <c r="R50" s="133"/>
      <c r="S50" s="133"/>
      <c r="T50" s="133"/>
      <c r="U50" s="133"/>
      <c r="V50" s="133"/>
      <c r="W50" s="133"/>
      <c r="X50" s="133"/>
      <c r="Y50" s="133"/>
      <c r="Z50" s="133"/>
    </row>
    <row r="51" ht="14.25" customHeight="1">
      <c r="A51" s="133"/>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row>
    <row r="52" ht="14.25" customHeight="1">
      <c r="A52" s="133"/>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row>
    <row r="53" ht="14.25" customHeight="1">
      <c r="A53" s="133"/>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row>
    <row r="54" ht="14.25" customHeight="1">
      <c r="A54" s="133"/>
      <c r="B54" s="133"/>
      <c r="C54" s="133"/>
      <c r="D54" s="133"/>
      <c r="E54" s="133"/>
      <c r="F54" s="133"/>
      <c r="G54" s="133"/>
      <c r="H54" s="133"/>
      <c r="I54" s="133"/>
      <c r="J54" s="133"/>
      <c r="K54" s="133"/>
      <c r="L54" s="133"/>
      <c r="M54" s="133"/>
      <c r="N54" s="133"/>
      <c r="O54" s="133"/>
      <c r="P54" s="133"/>
      <c r="Q54" s="133"/>
      <c r="R54" s="133"/>
      <c r="S54" s="133"/>
      <c r="T54" s="133"/>
      <c r="U54" s="133"/>
      <c r="V54" s="133"/>
      <c r="W54" s="133"/>
      <c r="X54" s="133"/>
      <c r="Y54" s="133"/>
      <c r="Z54" s="133"/>
    </row>
    <row r="55" ht="14.25" customHeight="1">
      <c r="A55" s="133"/>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row>
    <row r="56" ht="14.25" customHeight="1">
      <c r="A56" s="133"/>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row>
    <row r="57" ht="14.25" customHeight="1">
      <c r="A57" s="133"/>
      <c r="B57" s="133"/>
      <c r="C57" s="133"/>
      <c r="D57" s="133"/>
      <c r="E57" s="133"/>
      <c r="F57" s="133"/>
      <c r="G57" s="133"/>
      <c r="H57" s="133"/>
      <c r="I57" s="133"/>
      <c r="J57" s="133"/>
      <c r="K57" s="133"/>
      <c r="L57" s="133"/>
      <c r="M57" s="133"/>
      <c r="N57" s="133"/>
      <c r="O57" s="133"/>
      <c r="P57" s="133"/>
      <c r="Q57" s="133"/>
      <c r="R57" s="133"/>
      <c r="S57" s="133"/>
      <c r="T57" s="133"/>
      <c r="U57" s="133"/>
      <c r="V57" s="133"/>
      <c r="W57" s="133"/>
      <c r="X57" s="133"/>
      <c r="Y57" s="133"/>
      <c r="Z57" s="133"/>
    </row>
    <row r="58" ht="14.25" customHeight="1">
      <c r="A58" s="133"/>
      <c r="B58" s="133"/>
      <c r="C58" s="133"/>
      <c r="D58" s="133"/>
      <c r="E58" s="133"/>
      <c r="F58" s="133"/>
      <c r="G58" s="133"/>
      <c r="H58" s="133"/>
      <c r="I58" s="133"/>
      <c r="J58" s="133"/>
      <c r="K58" s="133"/>
      <c r="L58" s="133"/>
      <c r="M58" s="133"/>
      <c r="N58" s="133"/>
      <c r="O58" s="133"/>
      <c r="P58" s="133"/>
      <c r="Q58" s="133"/>
      <c r="R58" s="133"/>
      <c r="S58" s="133"/>
      <c r="T58" s="133"/>
      <c r="U58" s="133"/>
      <c r="V58" s="133"/>
      <c r="W58" s="133"/>
      <c r="X58" s="133"/>
      <c r="Y58" s="133"/>
      <c r="Z58" s="133"/>
    </row>
    <row r="59" ht="14.25" customHeight="1">
      <c r="A59" s="133"/>
      <c r="B59" s="133"/>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row>
    <row r="60" ht="14.25" customHeight="1">
      <c r="A60" s="133"/>
      <c r="B60" s="133"/>
      <c r="C60" s="133"/>
      <c r="D60" s="133"/>
      <c r="E60" s="133"/>
      <c r="F60" s="133"/>
      <c r="G60" s="133"/>
      <c r="H60" s="133"/>
      <c r="I60" s="133"/>
      <c r="J60" s="133"/>
      <c r="K60" s="133"/>
      <c r="L60" s="133"/>
      <c r="M60" s="133"/>
      <c r="N60" s="133"/>
      <c r="O60" s="133"/>
      <c r="P60" s="133"/>
      <c r="Q60" s="133"/>
      <c r="R60" s="133"/>
      <c r="S60" s="133"/>
      <c r="T60" s="133"/>
      <c r="U60" s="133"/>
      <c r="V60" s="133"/>
      <c r="W60" s="133"/>
      <c r="X60" s="133"/>
      <c r="Y60" s="133"/>
      <c r="Z60" s="133"/>
    </row>
    <row r="61" ht="14.25" customHeight="1">
      <c r="A61" s="133"/>
      <c r="B61" s="133"/>
      <c r="C61" s="133"/>
      <c r="D61" s="133"/>
      <c r="E61" s="133"/>
      <c r="F61" s="133"/>
      <c r="G61" s="133"/>
      <c r="H61" s="133"/>
      <c r="I61" s="133"/>
      <c r="J61" s="133"/>
      <c r="K61" s="133"/>
      <c r="L61" s="133"/>
      <c r="M61" s="133"/>
      <c r="N61" s="133"/>
      <c r="O61" s="133"/>
      <c r="P61" s="133"/>
      <c r="Q61" s="133"/>
      <c r="R61" s="133"/>
      <c r="S61" s="133"/>
      <c r="T61" s="133"/>
      <c r="U61" s="133"/>
      <c r="V61" s="133"/>
      <c r="W61" s="133"/>
      <c r="X61" s="133"/>
      <c r="Y61" s="133"/>
      <c r="Z61" s="133"/>
    </row>
    <row r="62" ht="14.25" customHeight="1">
      <c r="A62" s="133"/>
      <c r="B62" s="133"/>
      <c r="C62" s="133"/>
      <c r="D62" s="133"/>
      <c r="E62" s="133"/>
      <c r="F62" s="133"/>
      <c r="G62" s="133"/>
      <c r="H62" s="133"/>
      <c r="I62" s="133"/>
      <c r="J62" s="133"/>
      <c r="K62" s="133"/>
      <c r="L62" s="133"/>
      <c r="M62" s="133"/>
      <c r="N62" s="133"/>
      <c r="O62" s="133"/>
      <c r="P62" s="133"/>
      <c r="Q62" s="133"/>
      <c r="R62" s="133"/>
      <c r="S62" s="133"/>
      <c r="T62" s="133"/>
      <c r="U62" s="133"/>
      <c r="V62" s="133"/>
      <c r="W62" s="133"/>
      <c r="X62" s="133"/>
      <c r="Y62" s="133"/>
      <c r="Z62" s="133"/>
    </row>
    <row r="63" ht="14.25" customHeight="1">
      <c r="A63" s="133"/>
      <c r="B63" s="133"/>
      <c r="C63" s="133"/>
      <c r="D63" s="133"/>
      <c r="E63" s="133"/>
      <c r="F63" s="133"/>
      <c r="G63" s="133"/>
      <c r="H63" s="133"/>
      <c r="I63" s="133"/>
      <c r="J63" s="133"/>
      <c r="K63" s="133"/>
      <c r="L63" s="133"/>
      <c r="M63" s="133"/>
      <c r="N63" s="133"/>
      <c r="O63" s="133"/>
      <c r="P63" s="133"/>
      <c r="Q63" s="133"/>
      <c r="R63" s="133"/>
      <c r="S63" s="133"/>
      <c r="T63" s="133"/>
      <c r="U63" s="133"/>
      <c r="V63" s="133"/>
      <c r="W63" s="133"/>
      <c r="X63" s="133"/>
      <c r="Y63" s="133"/>
      <c r="Z63" s="133"/>
    </row>
    <row r="64" ht="14.25" customHeight="1">
      <c r="A64" s="133"/>
      <c r="B64" s="133"/>
      <c r="C64" s="133"/>
      <c r="D64" s="133"/>
      <c r="E64" s="133"/>
      <c r="F64" s="133"/>
      <c r="G64" s="133"/>
      <c r="H64" s="133"/>
      <c r="I64" s="133"/>
      <c r="J64" s="133"/>
      <c r="K64" s="133"/>
      <c r="L64" s="133"/>
      <c r="M64" s="133"/>
      <c r="N64" s="133"/>
      <c r="O64" s="133"/>
      <c r="P64" s="133"/>
      <c r="Q64" s="133"/>
      <c r="R64" s="133"/>
      <c r="S64" s="133"/>
      <c r="T64" s="133"/>
      <c r="U64" s="133"/>
      <c r="V64" s="133"/>
      <c r="W64" s="133"/>
      <c r="X64" s="133"/>
      <c r="Y64" s="133"/>
      <c r="Z64" s="133"/>
    </row>
    <row r="65" ht="14.25" customHeight="1">
      <c r="A65" s="133"/>
      <c r="B65" s="133"/>
      <c r="C65" s="133"/>
      <c r="D65" s="133"/>
      <c r="E65" s="133"/>
      <c r="F65" s="133"/>
      <c r="G65" s="133"/>
      <c r="H65" s="133"/>
      <c r="I65" s="133"/>
      <c r="J65" s="133"/>
      <c r="K65" s="133"/>
      <c r="L65" s="133"/>
      <c r="M65" s="133"/>
      <c r="N65" s="133"/>
      <c r="O65" s="133"/>
      <c r="P65" s="133"/>
      <c r="Q65" s="133"/>
      <c r="R65" s="133"/>
      <c r="S65" s="133"/>
      <c r="T65" s="133"/>
      <c r="U65" s="133"/>
      <c r="V65" s="133"/>
      <c r="W65" s="133"/>
      <c r="X65" s="133"/>
      <c r="Y65" s="133"/>
      <c r="Z65" s="133"/>
    </row>
    <row r="66" ht="14.25" customHeight="1">
      <c r="A66" s="133"/>
      <c r="B66" s="133"/>
      <c r="C66" s="133"/>
      <c r="D66" s="133"/>
      <c r="E66" s="133"/>
      <c r="F66" s="133"/>
      <c r="G66" s="133"/>
      <c r="H66" s="133"/>
      <c r="I66" s="133"/>
      <c r="J66" s="133"/>
      <c r="K66" s="133"/>
      <c r="L66" s="133"/>
      <c r="M66" s="133"/>
      <c r="N66" s="133"/>
      <c r="O66" s="133"/>
      <c r="P66" s="133"/>
      <c r="Q66" s="133"/>
      <c r="R66" s="133"/>
      <c r="S66" s="133"/>
      <c r="T66" s="133"/>
      <c r="U66" s="133"/>
      <c r="V66" s="133"/>
      <c r="W66" s="133"/>
      <c r="X66" s="133"/>
      <c r="Y66" s="133"/>
      <c r="Z66" s="133"/>
    </row>
    <row r="67" ht="14.25" customHeight="1">
      <c r="A67" s="133"/>
      <c r="B67" s="133"/>
      <c r="C67" s="133"/>
      <c r="D67" s="133"/>
      <c r="E67" s="133"/>
      <c r="F67" s="133"/>
      <c r="G67" s="133"/>
      <c r="H67" s="133"/>
      <c r="I67" s="133"/>
      <c r="J67" s="133"/>
      <c r="K67" s="133"/>
      <c r="L67" s="133"/>
      <c r="M67" s="133"/>
      <c r="N67" s="133"/>
      <c r="O67" s="133"/>
      <c r="P67" s="133"/>
      <c r="Q67" s="133"/>
      <c r="R67" s="133"/>
      <c r="S67" s="133"/>
      <c r="T67" s="133"/>
      <c r="U67" s="133"/>
      <c r="V67" s="133"/>
      <c r="W67" s="133"/>
      <c r="X67" s="133"/>
      <c r="Y67" s="133"/>
      <c r="Z67" s="133"/>
    </row>
    <row r="68" ht="14.25" customHeight="1">
      <c r="A68" s="133"/>
      <c r="B68" s="133"/>
      <c r="C68" s="133"/>
      <c r="D68" s="133"/>
      <c r="E68" s="133"/>
      <c r="F68" s="133"/>
      <c r="G68" s="133"/>
      <c r="H68" s="133"/>
      <c r="I68" s="133"/>
      <c r="J68" s="133"/>
      <c r="K68" s="133"/>
      <c r="L68" s="133"/>
      <c r="M68" s="133"/>
      <c r="N68" s="133"/>
      <c r="O68" s="133"/>
      <c r="P68" s="133"/>
      <c r="Q68" s="133"/>
      <c r="R68" s="133"/>
      <c r="S68" s="133"/>
      <c r="T68" s="133"/>
      <c r="U68" s="133"/>
      <c r="V68" s="133"/>
      <c r="W68" s="133"/>
      <c r="X68" s="133"/>
      <c r="Y68" s="133"/>
      <c r="Z68" s="133"/>
    </row>
    <row r="69" ht="14.25" customHeight="1">
      <c r="A69" s="133"/>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row>
    <row r="70" ht="14.25" customHeight="1">
      <c r="A70" s="133"/>
      <c r="B70" s="133"/>
      <c r="C70" s="133"/>
      <c r="D70" s="133"/>
      <c r="E70" s="133"/>
      <c r="F70" s="133"/>
      <c r="G70" s="133"/>
      <c r="H70" s="133"/>
      <c r="I70" s="133"/>
      <c r="J70" s="133"/>
      <c r="K70" s="133"/>
      <c r="L70" s="133"/>
      <c r="M70" s="133"/>
      <c r="N70" s="133"/>
      <c r="O70" s="133"/>
      <c r="P70" s="133"/>
      <c r="Q70" s="133"/>
      <c r="R70" s="133"/>
      <c r="S70" s="133"/>
      <c r="T70" s="133"/>
      <c r="U70" s="133"/>
      <c r="V70" s="133"/>
      <c r="W70" s="133"/>
      <c r="X70" s="133"/>
      <c r="Y70" s="133"/>
      <c r="Z70" s="133"/>
    </row>
    <row r="71" ht="14.25" customHeight="1">
      <c r="A71" s="133"/>
      <c r="B71" s="133"/>
      <c r="C71" s="133"/>
      <c r="D71" s="133"/>
      <c r="E71" s="133"/>
      <c r="F71" s="133"/>
      <c r="G71" s="133"/>
      <c r="H71" s="133"/>
      <c r="I71" s="133"/>
      <c r="J71" s="133"/>
      <c r="K71" s="133"/>
      <c r="L71" s="133"/>
      <c r="M71" s="133"/>
      <c r="N71" s="133"/>
      <c r="O71" s="133"/>
      <c r="P71" s="133"/>
      <c r="Q71" s="133"/>
      <c r="R71" s="133"/>
      <c r="S71" s="133"/>
      <c r="T71" s="133"/>
      <c r="U71" s="133"/>
      <c r="V71" s="133"/>
      <c r="W71" s="133"/>
      <c r="X71" s="133"/>
      <c r="Y71" s="133"/>
      <c r="Z71" s="133"/>
    </row>
    <row r="72" ht="14.25" customHeight="1">
      <c r="A72" s="133"/>
      <c r="B72" s="133"/>
      <c r="C72" s="133"/>
      <c r="D72" s="133"/>
      <c r="E72" s="133"/>
      <c r="F72" s="133"/>
      <c r="G72" s="133"/>
      <c r="H72" s="133"/>
      <c r="I72" s="133"/>
      <c r="J72" s="133"/>
      <c r="K72" s="133"/>
      <c r="L72" s="133"/>
      <c r="M72" s="133"/>
      <c r="N72" s="133"/>
      <c r="O72" s="133"/>
      <c r="P72" s="133"/>
      <c r="Q72" s="133"/>
      <c r="R72" s="133"/>
      <c r="S72" s="133"/>
      <c r="T72" s="133"/>
      <c r="U72" s="133"/>
      <c r="V72" s="133"/>
      <c r="W72" s="133"/>
      <c r="X72" s="133"/>
      <c r="Y72" s="133"/>
      <c r="Z72" s="133"/>
    </row>
    <row r="73" ht="14.25" customHeight="1">
      <c r="A73" s="133"/>
      <c r="B73" s="133"/>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row>
    <row r="74" ht="14.25" customHeight="1">
      <c r="A74" s="133"/>
      <c r="B74" s="133"/>
      <c r="C74" s="133"/>
      <c r="D74" s="133"/>
      <c r="E74" s="133"/>
      <c r="F74" s="133"/>
      <c r="G74" s="133"/>
      <c r="H74" s="133"/>
      <c r="I74" s="133"/>
      <c r="J74" s="133"/>
      <c r="K74" s="133"/>
      <c r="L74" s="133"/>
      <c r="M74" s="133"/>
      <c r="N74" s="133"/>
      <c r="O74" s="133"/>
      <c r="P74" s="133"/>
      <c r="Q74" s="133"/>
      <c r="R74" s="133"/>
      <c r="S74" s="133"/>
      <c r="T74" s="133"/>
      <c r="U74" s="133"/>
      <c r="V74" s="133"/>
      <c r="W74" s="133"/>
      <c r="X74" s="133"/>
      <c r="Y74" s="133"/>
      <c r="Z74" s="133"/>
    </row>
    <row r="75" ht="14.25" customHeight="1">
      <c r="A75" s="133"/>
      <c r="B75" s="133"/>
      <c r="C75" s="133"/>
      <c r="D75" s="133"/>
      <c r="E75" s="133"/>
      <c r="F75" s="133"/>
      <c r="G75" s="133"/>
      <c r="H75" s="133"/>
      <c r="I75" s="133"/>
      <c r="J75" s="133"/>
      <c r="K75" s="133"/>
      <c r="L75" s="133"/>
      <c r="M75" s="133"/>
      <c r="N75" s="133"/>
      <c r="O75" s="133"/>
      <c r="P75" s="133"/>
      <c r="Q75" s="133"/>
      <c r="R75" s="133"/>
      <c r="S75" s="133"/>
      <c r="T75" s="133"/>
      <c r="U75" s="133"/>
      <c r="V75" s="133"/>
      <c r="W75" s="133"/>
      <c r="X75" s="133"/>
      <c r="Y75" s="133"/>
      <c r="Z75" s="133"/>
    </row>
    <row r="76" ht="14.25" customHeight="1">
      <c r="A76" s="133"/>
      <c r="B76" s="133"/>
      <c r="C76" s="133"/>
      <c r="D76" s="133"/>
      <c r="E76" s="133"/>
      <c r="F76" s="133"/>
      <c r="G76" s="133"/>
      <c r="H76" s="133"/>
      <c r="I76" s="133"/>
      <c r="J76" s="133"/>
      <c r="K76" s="133"/>
      <c r="L76" s="133"/>
      <c r="M76" s="133"/>
      <c r="N76" s="133"/>
      <c r="O76" s="133"/>
      <c r="P76" s="133"/>
      <c r="Q76" s="133"/>
      <c r="R76" s="133"/>
      <c r="S76" s="133"/>
      <c r="T76" s="133"/>
      <c r="U76" s="133"/>
      <c r="V76" s="133"/>
      <c r="W76" s="133"/>
      <c r="X76" s="133"/>
      <c r="Y76" s="133"/>
      <c r="Z76" s="133"/>
    </row>
    <row r="77" ht="14.25" customHeight="1">
      <c r="A77" s="133"/>
      <c r="B77" s="133"/>
      <c r="C77" s="133"/>
      <c r="D77" s="133"/>
      <c r="E77" s="133"/>
      <c r="F77" s="133"/>
      <c r="G77" s="133"/>
      <c r="H77" s="133"/>
      <c r="I77" s="133"/>
      <c r="J77" s="133"/>
      <c r="K77" s="133"/>
      <c r="L77" s="133"/>
      <c r="M77" s="133"/>
      <c r="N77" s="133"/>
      <c r="O77" s="133"/>
      <c r="P77" s="133"/>
      <c r="Q77" s="133"/>
      <c r="R77" s="133"/>
      <c r="S77" s="133"/>
      <c r="T77" s="133"/>
      <c r="U77" s="133"/>
      <c r="V77" s="133"/>
      <c r="W77" s="133"/>
      <c r="X77" s="133"/>
      <c r="Y77" s="133"/>
      <c r="Z77" s="133"/>
    </row>
    <row r="78" ht="14.25" customHeight="1">
      <c r="A78" s="133"/>
      <c r="B78" s="133"/>
      <c r="C78" s="133"/>
      <c r="D78" s="133"/>
      <c r="E78" s="133"/>
      <c r="F78" s="133"/>
      <c r="G78" s="133"/>
      <c r="H78" s="133"/>
      <c r="I78" s="133"/>
      <c r="J78" s="133"/>
      <c r="K78" s="133"/>
      <c r="L78" s="133"/>
      <c r="M78" s="133"/>
      <c r="N78" s="133"/>
      <c r="O78" s="133"/>
      <c r="P78" s="133"/>
      <c r="Q78" s="133"/>
      <c r="R78" s="133"/>
      <c r="S78" s="133"/>
      <c r="T78" s="133"/>
      <c r="U78" s="133"/>
      <c r="V78" s="133"/>
      <c r="W78" s="133"/>
      <c r="X78" s="133"/>
      <c r="Y78" s="133"/>
      <c r="Z78" s="133"/>
    </row>
    <row r="79" ht="14.25" customHeight="1">
      <c r="A79" s="133"/>
      <c r="B79" s="133"/>
      <c r="C79" s="133"/>
      <c r="D79" s="133"/>
      <c r="E79" s="133"/>
      <c r="F79" s="133"/>
      <c r="G79" s="133"/>
      <c r="H79" s="133"/>
      <c r="I79" s="133"/>
      <c r="J79" s="133"/>
      <c r="K79" s="133"/>
      <c r="L79" s="133"/>
      <c r="M79" s="133"/>
      <c r="N79" s="133"/>
      <c r="O79" s="133"/>
      <c r="P79" s="133"/>
      <c r="Q79" s="133"/>
      <c r="R79" s="133"/>
      <c r="S79" s="133"/>
      <c r="T79" s="133"/>
      <c r="U79" s="133"/>
      <c r="V79" s="133"/>
      <c r="W79" s="133"/>
      <c r="X79" s="133"/>
      <c r="Y79" s="133"/>
      <c r="Z79" s="133"/>
    </row>
    <row r="80" ht="14.25" customHeight="1">
      <c r="A80" s="133"/>
      <c r="B80" s="133"/>
      <c r="C80" s="133"/>
      <c r="D80" s="133"/>
      <c r="E80" s="133"/>
      <c r="F80" s="133"/>
      <c r="G80" s="133"/>
      <c r="H80" s="133"/>
      <c r="I80" s="133"/>
      <c r="J80" s="133"/>
      <c r="K80" s="133"/>
      <c r="L80" s="133"/>
      <c r="M80" s="133"/>
      <c r="N80" s="133"/>
      <c r="O80" s="133"/>
      <c r="P80" s="133"/>
      <c r="Q80" s="133"/>
      <c r="R80" s="133"/>
      <c r="S80" s="133"/>
      <c r="T80" s="133"/>
      <c r="U80" s="133"/>
      <c r="V80" s="133"/>
      <c r="W80" s="133"/>
      <c r="X80" s="133"/>
      <c r="Y80" s="133"/>
      <c r="Z80" s="133"/>
    </row>
    <row r="81" ht="14.25" customHeight="1">
      <c r="A81" s="133"/>
      <c r="B81" s="133"/>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row>
    <row r="82" ht="14.25" customHeight="1">
      <c r="A82" s="133"/>
      <c r="B82" s="133"/>
      <c r="C82" s="133"/>
      <c r="D82" s="133"/>
      <c r="E82" s="133"/>
      <c r="F82" s="133"/>
      <c r="G82" s="133"/>
      <c r="H82" s="133"/>
      <c r="I82" s="133"/>
      <c r="J82" s="133"/>
      <c r="K82" s="133"/>
      <c r="L82" s="133"/>
      <c r="M82" s="133"/>
      <c r="N82" s="133"/>
      <c r="O82" s="133"/>
      <c r="P82" s="133"/>
      <c r="Q82" s="133"/>
      <c r="R82" s="133"/>
      <c r="S82" s="133"/>
      <c r="T82" s="133"/>
      <c r="U82" s="133"/>
      <c r="V82" s="133"/>
      <c r="W82" s="133"/>
      <c r="X82" s="133"/>
      <c r="Y82" s="133"/>
      <c r="Z82" s="133"/>
    </row>
    <row r="83" ht="14.25" customHeight="1">
      <c r="A83" s="133"/>
      <c r="B83" s="133"/>
      <c r="C83" s="133"/>
      <c r="D83" s="133"/>
      <c r="E83" s="133"/>
      <c r="F83" s="133"/>
      <c r="G83" s="133"/>
      <c r="H83" s="133"/>
      <c r="I83" s="133"/>
      <c r="J83" s="133"/>
      <c r="K83" s="133"/>
      <c r="L83" s="133"/>
      <c r="M83" s="133"/>
      <c r="N83" s="133"/>
      <c r="O83" s="133"/>
      <c r="P83" s="133"/>
      <c r="Q83" s="133"/>
      <c r="R83" s="133"/>
      <c r="S83" s="133"/>
      <c r="T83" s="133"/>
      <c r="U83" s="133"/>
      <c r="V83" s="133"/>
      <c r="W83" s="133"/>
      <c r="X83" s="133"/>
      <c r="Y83" s="133"/>
      <c r="Z83" s="133"/>
    </row>
    <row r="84" ht="14.25"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row>
    <row r="85" ht="14.25"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row>
    <row r="86" ht="14.25" customHeight="1">
      <c r="A86" s="133"/>
      <c r="B86" s="133"/>
      <c r="C86" s="133"/>
      <c r="D86" s="133"/>
      <c r="E86" s="133"/>
      <c r="F86" s="133"/>
      <c r="G86" s="133"/>
      <c r="H86" s="133"/>
      <c r="I86" s="133"/>
      <c r="J86" s="133"/>
      <c r="K86" s="133"/>
      <c r="L86" s="133"/>
      <c r="M86" s="133"/>
      <c r="N86" s="133"/>
      <c r="O86" s="133"/>
      <c r="P86" s="133"/>
      <c r="Q86" s="133"/>
      <c r="R86" s="133"/>
      <c r="S86" s="133"/>
      <c r="T86" s="133"/>
      <c r="U86" s="133"/>
      <c r="V86" s="133"/>
      <c r="W86" s="133"/>
      <c r="X86" s="133"/>
      <c r="Y86" s="133"/>
      <c r="Z86" s="133"/>
    </row>
    <row r="87" ht="14.25" customHeight="1">
      <c r="A87" s="133"/>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row>
    <row r="88" ht="14.25" customHeight="1">
      <c r="A88" s="133"/>
      <c r="B88" s="133"/>
      <c r="C88" s="133"/>
      <c r="D88" s="133"/>
      <c r="E88" s="133"/>
      <c r="F88" s="133"/>
      <c r="G88" s="133"/>
      <c r="H88" s="133"/>
      <c r="I88" s="133"/>
      <c r="J88" s="133"/>
      <c r="K88" s="133"/>
      <c r="L88" s="133"/>
      <c r="M88" s="133"/>
      <c r="N88" s="133"/>
      <c r="O88" s="133"/>
      <c r="P88" s="133"/>
      <c r="Q88" s="133"/>
      <c r="R88" s="133"/>
      <c r="S88" s="133"/>
      <c r="T88" s="133"/>
      <c r="U88" s="133"/>
      <c r="V88" s="133"/>
      <c r="W88" s="133"/>
      <c r="X88" s="133"/>
      <c r="Y88" s="133"/>
      <c r="Z88" s="133"/>
    </row>
    <row r="89" ht="14.25" customHeight="1">
      <c r="A89" s="133"/>
      <c r="B89" s="133"/>
      <c r="C89" s="133"/>
      <c r="D89" s="133"/>
      <c r="E89" s="133"/>
      <c r="F89" s="133"/>
      <c r="G89" s="133"/>
      <c r="H89" s="133"/>
      <c r="I89" s="133"/>
      <c r="J89" s="133"/>
      <c r="K89" s="133"/>
      <c r="L89" s="133"/>
      <c r="M89" s="133"/>
      <c r="N89" s="133"/>
      <c r="O89" s="133"/>
      <c r="P89" s="133"/>
      <c r="Q89" s="133"/>
      <c r="R89" s="133"/>
      <c r="S89" s="133"/>
      <c r="T89" s="133"/>
      <c r="U89" s="133"/>
      <c r="V89" s="133"/>
      <c r="W89" s="133"/>
      <c r="X89" s="133"/>
      <c r="Y89" s="133"/>
      <c r="Z89" s="133"/>
    </row>
    <row r="90" ht="14.25" customHeight="1">
      <c r="A90" s="133"/>
      <c r="B90" s="133"/>
      <c r="C90" s="133"/>
      <c r="D90" s="133"/>
      <c r="E90" s="133"/>
      <c r="F90" s="133"/>
      <c r="G90" s="133"/>
      <c r="H90" s="133"/>
      <c r="I90" s="133"/>
      <c r="J90" s="133"/>
      <c r="K90" s="133"/>
      <c r="L90" s="133"/>
      <c r="M90" s="133"/>
      <c r="N90" s="133"/>
      <c r="O90" s="133"/>
      <c r="P90" s="133"/>
      <c r="Q90" s="133"/>
      <c r="R90" s="133"/>
      <c r="S90" s="133"/>
      <c r="T90" s="133"/>
      <c r="U90" s="133"/>
      <c r="V90" s="133"/>
      <c r="W90" s="133"/>
      <c r="X90" s="133"/>
      <c r="Y90" s="133"/>
      <c r="Z90" s="133"/>
    </row>
    <row r="91" ht="14.25" customHeight="1">
      <c r="A91" s="133"/>
      <c r="B91" s="133"/>
      <c r="C91" s="133"/>
      <c r="D91" s="133"/>
      <c r="E91" s="133"/>
      <c r="F91" s="133"/>
      <c r="G91" s="133"/>
      <c r="H91" s="133"/>
      <c r="I91" s="133"/>
      <c r="J91" s="133"/>
      <c r="K91" s="133"/>
      <c r="L91" s="133"/>
      <c r="M91" s="133"/>
      <c r="N91" s="133"/>
      <c r="O91" s="133"/>
      <c r="P91" s="133"/>
      <c r="Q91" s="133"/>
      <c r="R91" s="133"/>
      <c r="S91" s="133"/>
      <c r="T91" s="133"/>
      <c r="U91" s="133"/>
      <c r="V91" s="133"/>
      <c r="W91" s="133"/>
      <c r="X91" s="133"/>
      <c r="Y91" s="133"/>
      <c r="Z91" s="133"/>
    </row>
    <row r="92" ht="14.25" customHeight="1">
      <c r="A92" s="133"/>
      <c r="B92" s="133"/>
      <c r="C92" s="133"/>
      <c r="D92" s="133"/>
      <c r="E92" s="133"/>
      <c r="F92" s="133"/>
      <c r="G92" s="133"/>
      <c r="H92" s="133"/>
      <c r="I92" s="133"/>
      <c r="J92" s="133"/>
      <c r="K92" s="133"/>
      <c r="L92" s="133"/>
      <c r="M92" s="133"/>
      <c r="N92" s="133"/>
      <c r="O92" s="133"/>
      <c r="P92" s="133"/>
      <c r="Q92" s="133"/>
      <c r="R92" s="133"/>
      <c r="S92" s="133"/>
      <c r="T92" s="133"/>
      <c r="U92" s="133"/>
      <c r="V92" s="133"/>
      <c r="W92" s="133"/>
      <c r="X92" s="133"/>
      <c r="Y92" s="133"/>
      <c r="Z92" s="133"/>
    </row>
    <row r="93" ht="14.25" customHeight="1">
      <c r="A93" s="133"/>
      <c r="B93" s="133"/>
      <c r="C93" s="133"/>
      <c r="D93" s="133"/>
      <c r="E93" s="133"/>
      <c r="F93" s="133"/>
      <c r="G93" s="133"/>
      <c r="H93" s="133"/>
      <c r="I93" s="133"/>
      <c r="J93" s="133"/>
      <c r="K93" s="133"/>
      <c r="L93" s="133"/>
      <c r="M93" s="133"/>
      <c r="N93" s="133"/>
      <c r="O93" s="133"/>
      <c r="P93" s="133"/>
      <c r="Q93" s="133"/>
      <c r="R93" s="133"/>
      <c r="S93" s="133"/>
      <c r="T93" s="133"/>
      <c r="U93" s="133"/>
      <c r="V93" s="133"/>
      <c r="W93" s="133"/>
      <c r="X93" s="133"/>
      <c r="Y93" s="133"/>
      <c r="Z93" s="133"/>
    </row>
    <row r="94" ht="14.25" customHeight="1">
      <c r="A94" s="133"/>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row>
    <row r="95" ht="14.25" customHeight="1">
      <c r="A95" s="133"/>
      <c r="B95" s="133"/>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row>
    <row r="96" ht="14.25" customHeight="1">
      <c r="A96" s="133"/>
      <c r="B96" s="133"/>
      <c r="C96" s="133"/>
      <c r="D96" s="133"/>
      <c r="E96" s="133"/>
      <c r="F96" s="133"/>
      <c r="G96" s="133"/>
      <c r="H96" s="133"/>
      <c r="I96" s="133"/>
      <c r="J96" s="133"/>
      <c r="K96" s="133"/>
      <c r="L96" s="133"/>
      <c r="M96" s="133"/>
      <c r="N96" s="133"/>
      <c r="O96" s="133"/>
      <c r="P96" s="133"/>
      <c r="Q96" s="133"/>
      <c r="R96" s="133"/>
      <c r="S96" s="133"/>
      <c r="T96" s="133"/>
      <c r="U96" s="133"/>
      <c r="V96" s="133"/>
      <c r="W96" s="133"/>
      <c r="X96" s="133"/>
      <c r="Y96" s="133"/>
      <c r="Z96" s="133"/>
    </row>
    <row r="97" ht="14.25" customHeight="1">
      <c r="A97" s="133"/>
      <c r="B97" s="133"/>
      <c r="C97" s="133"/>
      <c r="D97" s="133"/>
      <c r="E97" s="133"/>
      <c r="F97" s="133"/>
      <c r="G97" s="133"/>
      <c r="H97" s="133"/>
      <c r="I97" s="133"/>
      <c r="J97" s="133"/>
      <c r="K97" s="133"/>
      <c r="L97" s="133"/>
      <c r="M97" s="133"/>
      <c r="N97" s="133"/>
      <c r="O97" s="133"/>
      <c r="P97" s="133"/>
      <c r="Q97" s="133"/>
      <c r="R97" s="133"/>
      <c r="S97" s="133"/>
      <c r="T97" s="133"/>
      <c r="U97" s="133"/>
      <c r="V97" s="133"/>
      <c r="W97" s="133"/>
      <c r="X97" s="133"/>
      <c r="Y97" s="133"/>
      <c r="Z97" s="133"/>
    </row>
    <row r="98" ht="14.25" customHeight="1">
      <c r="A98" s="133"/>
      <c r="B98" s="133"/>
      <c r="C98" s="133"/>
      <c r="D98" s="133"/>
      <c r="E98" s="133"/>
      <c r="F98" s="133"/>
      <c r="G98" s="133"/>
      <c r="H98" s="133"/>
      <c r="I98" s="133"/>
      <c r="J98" s="133"/>
      <c r="K98" s="133"/>
      <c r="L98" s="133"/>
      <c r="M98" s="133"/>
      <c r="N98" s="133"/>
      <c r="O98" s="133"/>
      <c r="P98" s="133"/>
      <c r="Q98" s="133"/>
      <c r="R98" s="133"/>
      <c r="S98" s="133"/>
      <c r="T98" s="133"/>
      <c r="U98" s="133"/>
      <c r="V98" s="133"/>
      <c r="W98" s="133"/>
      <c r="X98" s="133"/>
      <c r="Y98" s="133"/>
      <c r="Z98" s="133"/>
    </row>
    <row r="99" ht="14.25" customHeight="1">
      <c r="A99" s="133"/>
      <c r="B99" s="133"/>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row>
    <row r="100" ht="14.25" customHeight="1">
      <c r="A100" s="133"/>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row>
    <row r="101" ht="14.25" customHeight="1">
      <c r="A101" s="133"/>
      <c r="B101" s="133"/>
      <c r="C101" s="133"/>
      <c r="D101" s="133"/>
      <c r="E101" s="133"/>
      <c r="F101" s="133"/>
      <c r="G101" s="133"/>
      <c r="H101" s="133"/>
      <c r="I101" s="133"/>
      <c r="J101" s="133"/>
      <c r="K101" s="133"/>
      <c r="L101" s="133"/>
      <c r="M101" s="133"/>
      <c r="N101" s="133"/>
      <c r="O101" s="133"/>
      <c r="P101" s="133"/>
      <c r="Q101" s="133"/>
      <c r="R101" s="133"/>
      <c r="S101" s="133"/>
      <c r="T101" s="133"/>
      <c r="U101" s="133"/>
      <c r="V101" s="133"/>
      <c r="W101" s="133"/>
      <c r="X101" s="133"/>
      <c r="Y101" s="133"/>
      <c r="Z101" s="133"/>
    </row>
    <row r="102" ht="14.25" customHeight="1">
      <c r="A102" s="133"/>
      <c r="B102" s="133"/>
      <c r="C102" s="133"/>
      <c r="D102" s="133"/>
      <c r="E102" s="133"/>
      <c r="F102" s="133"/>
      <c r="G102" s="133"/>
      <c r="H102" s="133"/>
      <c r="I102" s="133"/>
      <c r="J102" s="133"/>
      <c r="K102" s="133"/>
      <c r="L102" s="133"/>
      <c r="M102" s="133"/>
      <c r="N102" s="133"/>
      <c r="O102" s="133"/>
      <c r="P102" s="133"/>
      <c r="Q102" s="133"/>
      <c r="R102" s="133"/>
      <c r="S102" s="133"/>
      <c r="T102" s="133"/>
      <c r="U102" s="133"/>
      <c r="V102" s="133"/>
      <c r="W102" s="133"/>
      <c r="X102" s="133"/>
      <c r="Y102" s="133"/>
      <c r="Z102" s="133"/>
    </row>
    <row r="103" ht="14.25" customHeight="1">
      <c r="A103" s="133"/>
      <c r="B103" s="133"/>
      <c r="C103" s="133"/>
      <c r="D103" s="133"/>
      <c r="E103" s="133"/>
      <c r="F103" s="133"/>
      <c r="G103" s="133"/>
      <c r="H103" s="133"/>
      <c r="I103" s="133"/>
      <c r="J103" s="133"/>
      <c r="K103" s="133"/>
      <c r="L103" s="133"/>
      <c r="M103" s="133"/>
      <c r="N103" s="133"/>
      <c r="O103" s="133"/>
      <c r="P103" s="133"/>
      <c r="Q103" s="133"/>
      <c r="R103" s="133"/>
      <c r="S103" s="133"/>
      <c r="T103" s="133"/>
      <c r="U103" s="133"/>
      <c r="V103" s="133"/>
      <c r="W103" s="133"/>
      <c r="X103" s="133"/>
      <c r="Y103" s="133"/>
      <c r="Z103" s="133"/>
    </row>
    <row r="104" ht="14.25" customHeight="1">
      <c r="A104" s="133"/>
      <c r="B104" s="133"/>
      <c r="C104" s="133"/>
      <c r="D104" s="133"/>
      <c r="E104" s="133"/>
      <c r="F104" s="133"/>
      <c r="G104" s="133"/>
      <c r="H104" s="133"/>
      <c r="I104" s="133"/>
      <c r="J104" s="133"/>
      <c r="K104" s="133"/>
      <c r="L104" s="133"/>
      <c r="M104" s="133"/>
      <c r="N104" s="133"/>
      <c r="O104" s="133"/>
      <c r="P104" s="133"/>
      <c r="Q104" s="133"/>
      <c r="R104" s="133"/>
      <c r="S104" s="133"/>
      <c r="T104" s="133"/>
      <c r="U104" s="133"/>
      <c r="V104" s="133"/>
      <c r="W104" s="133"/>
      <c r="X104" s="133"/>
      <c r="Y104" s="133"/>
      <c r="Z104" s="133"/>
    </row>
    <row r="105" ht="14.25" customHeight="1">
      <c r="A105" s="133"/>
      <c r="B105" s="133"/>
      <c r="C105" s="133"/>
      <c r="D105" s="133"/>
      <c r="E105" s="133"/>
      <c r="F105" s="133"/>
      <c r="G105" s="133"/>
      <c r="H105" s="133"/>
      <c r="I105" s="133"/>
      <c r="J105" s="133"/>
      <c r="K105" s="133"/>
      <c r="L105" s="133"/>
      <c r="M105" s="133"/>
      <c r="N105" s="133"/>
      <c r="O105" s="133"/>
      <c r="P105" s="133"/>
      <c r="Q105" s="133"/>
      <c r="R105" s="133"/>
      <c r="S105" s="133"/>
      <c r="T105" s="133"/>
      <c r="U105" s="133"/>
      <c r="V105" s="133"/>
      <c r="W105" s="133"/>
      <c r="X105" s="133"/>
      <c r="Y105" s="133"/>
      <c r="Z105" s="133"/>
    </row>
    <row r="106" ht="14.25" customHeight="1">
      <c r="A106" s="133"/>
      <c r="B106" s="133"/>
      <c r="C106" s="133"/>
      <c r="D106" s="133"/>
      <c r="E106" s="133"/>
      <c r="F106" s="133"/>
      <c r="G106" s="133"/>
      <c r="H106" s="133"/>
      <c r="I106" s="133"/>
      <c r="J106" s="133"/>
      <c r="K106" s="133"/>
      <c r="L106" s="133"/>
      <c r="M106" s="133"/>
      <c r="N106" s="133"/>
      <c r="O106" s="133"/>
      <c r="P106" s="133"/>
      <c r="Q106" s="133"/>
      <c r="R106" s="133"/>
      <c r="S106" s="133"/>
      <c r="T106" s="133"/>
      <c r="U106" s="133"/>
      <c r="V106" s="133"/>
      <c r="W106" s="133"/>
      <c r="X106" s="133"/>
      <c r="Y106" s="133"/>
      <c r="Z106" s="133"/>
    </row>
    <row r="107" ht="14.25" customHeight="1">
      <c r="A107" s="133"/>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row>
    <row r="108" ht="14.25" customHeight="1">
      <c r="A108" s="133"/>
      <c r="B108" s="133"/>
      <c r="C108" s="133"/>
      <c r="D108" s="133"/>
      <c r="E108" s="133"/>
      <c r="F108" s="133"/>
      <c r="G108" s="133"/>
      <c r="H108" s="133"/>
      <c r="I108" s="133"/>
      <c r="J108" s="133"/>
      <c r="K108" s="133"/>
      <c r="L108" s="133"/>
      <c r="M108" s="133"/>
      <c r="N108" s="133"/>
      <c r="O108" s="133"/>
      <c r="P108" s="133"/>
      <c r="Q108" s="133"/>
      <c r="R108" s="133"/>
      <c r="S108" s="133"/>
      <c r="T108" s="133"/>
      <c r="U108" s="133"/>
      <c r="V108" s="133"/>
      <c r="W108" s="133"/>
      <c r="X108" s="133"/>
      <c r="Y108" s="133"/>
      <c r="Z108" s="133"/>
    </row>
    <row r="109" ht="14.25" customHeight="1">
      <c r="A109" s="133"/>
      <c r="B109" s="133"/>
      <c r="C109" s="133"/>
      <c r="D109" s="133"/>
      <c r="E109" s="133"/>
      <c r="F109" s="133"/>
      <c r="G109" s="133"/>
      <c r="H109" s="133"/>
      <c r="I109" s="133"/>
      <c r="J109" s="133"/>
      <c r="K109" s="133"/>
      <c r="L109" s="133"/>
      <c r="M109" s="133"/>
      <c r="N109" s="133"/>
      <c r="O109" s="133"/>
      <c r="P109" s="133"/>
      <c r="Q109" s="133"/>
      <c r="R109" s="133"/>
      <c r="S109" s="133"/>
      <c r="T109" s="133"/>
      <c r="U109" s="133"/>
      <c r="V109" s="133"/>
      <c r="W109" s="133"/>
      <c r="X109" s="133"/>
      <c r="Y109" s="133"/>
      <c r="Z109" s="133"/>
    </row>
    <row r="110" ht="14.25" customHeight="1">
      <c r="A110" s="133"/>
      <c r="B110" s="133"/>
      <c r="C110" s="133"/>
      <c r="D110" s="133"/>
      <c r="E110" s="133"/>
      <c r="F110" s="133"/>
      <c r="G110" s="133"/>
      <c r="H110" s="133"/>
      <c r="I110" s="133"/>
      <c r="J110" s="133"/>
      <c r="K110" s="133"/>
      <c r="L110" s="133"/>
      <c r="M110" s="133"/>
      <c r="N110" s="133"/>
      <c r="O110" s="133"/>
      <c r="P110" s="133"/>
      <c r="Q110" s="133"/>
      <c r="R110" s="133"/>
      <c r="S110" s="133"/>
      <c r="T110" s="133"/>
      <c r="U110" s="133"/>
      <c r="V110" s="133"/>
      <c r="W110" s="133"/>
      <c r="X110" s="133"/>
      <c r="Y110" s="133"/>
      <c r="Z110" s="133"/>
    </row>
    <row r="111" ht="14.25" customHeight="1">
      <c r="A111" s="133"/>
      <c r="B111" s="133"/>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row>
    <row r="112" ht="14.25" customHeight="1">
      <c r="A112" s="133"/>
      <c r="B112" s="133"/>
      <c r="C112" s="133"/>
      <c r="D112" s="133"/>
      <c r="E112" s="133"/>
      <c r="F112" s="133"/>
      <c r="G112" s="133"/>
      <c r="H112" s="133"/>
      <c r="I112" s="133"/>
      <c r="J112" s="133"/>
      <c r="K112" s="133"/>
      <c r="L112" s="133"/>
      <c r="M112" s="133"/>
      <c r="N112" s="133"/>
      <c r="O112" s="133"/>
      <c r="P112" s="133"/>
      <c r="Q112" s="133"/>
      <c r="R112" s="133"/>
      <c r="S112" s="133"/>
      <c r="T112" s="133"/>
      <c r="U112" s="133"/>
      <c r="V112" s="133"/>
      <c r="W112" s="133"/>
      <c r="X112" s="133"/>
      <c r="Y112" s="133"/>
      <c r="Z112" s="133"/>
    </row>
    <row r="113" ht="14.25" customHeight="1">
      <c r="A113" s="133"/>
      <c r="B113" s="133"/>
      <c r="C113" s="133"/>
      <c r="D113" s="133"/>
      <c r="E113" s="133"/>
      <c r="F113" s="133"/>
      <c r="G113" s="133"/>
      <c r="H113" s="133"/>
      <c r="I113" s="133"/>
      <c r="J113" s="133"/>
      <c r="K113" s="133"/>
      <c r="L113" s="133"/>
      <c r="M113" s="133"/>
      <c r="N113" s="133"/>
      <c r="O113" s="133"/>
      <c r="P113" s="133"/>
      <c r="Q113" s="133"/>
      <c r="R113" s="133"/>
      <c r="S113" s="133"/>
      <c r="T113" s="133"/>
      <c r="U113" s="133"/>
      <c r="V113" s="133"/>
      <c r="W113" s="133"/>
      <c r="X113" s="133"/>
      <c r="Y113" s="133"/>
      <c r="Z113" s="133"/>
    </row>
    <row r="114" ht="14.25" customHeight="1">
      <c r="A114" s="133"/>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row>
    <row r="115" ht="14.25" customHeight="1">
      <c r="A115" s="133"/>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3"/>
    </row>
    <row r="116" ht="14.25" customHeight="1">
      <c r="A116" s="133"/>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row>
    <row r="117" ht="14.25" customHeight="1">
      <c r="A117" s="133"/>
      <c r="B117" s="133"/>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133"/>
      <c r="Y117" s="133"/>
      <c r="Z117" s="133"/>
    </row>
    <row r="118" ht="14.25" customHeight="1">
      <c r="A118" s="133"/>
      <c r="B118" s="133"/>
      <c r="C118" s="133"/>
      <c r="D118" s="133"/>
      <c r="E118" s="133"/>
      <c r="F118" s="133"/>
      <c r="G118" s="133"/>
      <c r="H118" s="133"/>
      <c r="I118" s="133"/>
      <c r="J118" s="133"/>
      <c r="K118" s="133"/>
      <c r="L118" s="133"/>
      <c r="M118" s="133"/>
      <c r="N118" s="133"/>
      <c r="O118" s="133"/>
      <c r="P118" s="133"/>
      <c r="Q118" s="133"/>
      <c r="R118" s="133"/>
      <c r="S118" s="133"/>
      <c r="T118" s="133"/>
      <c r="U118" s="133"/>
      <c r="V118" s="133"/>
      <c r="W118" s="133"/>
      <c r="X118" s="133"/>
      <c r="Y118" s="133"/>
      <c r="Z118" s="133"/>
    </row>
    <row r="119" ht="14.25" customHeight="1">
      <c r="A119" s="133"/>
      <c r="B119" s="133"/>
      <c r="C119" s="133"/>
      <c r="D119" s="133"/>
      <c r="E119" s="133"/>
      <c r="F119" s="133"/>
      <c r="G119" s="133"/>
      <c r="H119" s="133"/>
      <c r="I119" s="133"/>
      <c r="J119" s="133"/>
      <c r="K119" s="133"/>
      <c r="L119" s="133"/>
      <c r="M119" s="133"/>
      <c r="N119" s="133"/>
      <c r="O119" s="133"/>
      <c r="P119" s="133"/>
      <c r="Q119" s="133"/>
      <c r="R119" s="133"/>
      <c r="S119" s="133"/>
      <c r="T119" s="133"/>
      <c r="U119" s="133"/>
      <c r="V119" s="133"/>
      <c r="W119" s="133"/>
      <c r="X119" s="133"/>
      <c r="Y119" s="133"/>
      <c r="Z119" s="133"/>
    </row>
    <row r="120" ht="14.25" customHeight="1">
      <c r="A120" s="133"/>
      <c r="B120" s="133"/>
      <c r="C120" s="133"/>
      <c r="D120" s="133"/>
      <c r="E120" s="133"/>
      <c r="F120" s="133"/>
      <c r="G120" s="133"/>
      <c r="H120" s="133"/>
      <c r="I120" s="133"/>
      <c r="J120" s="133"/>
      <c r="K120" s="133"/>
      <c r="L120" s="133"/>
      <c r="M120" s="133"/>
      <c r="N120" s="133"/>
      <c r="O120" s="133"/>
      <c r="P120" s="133"/>
      <c r="Q120" s="133"/>
      <c r="R120" s="133"/>
      <c r="S120" s="133"/>
      <c r="T120" s="133"/>
      <c r="U120" s="133"/>
      <c r="V120" s="133"/>
      <c r="W120" s="133"/>
      <c r="X120" s="133"/>
      <c r="Y120" s="133"/>
      <c r="Z120" s="133"/>
    </row>
    <row r="121" ht="14.25" customHeight="1">
      <c r="A121" s="133"/>
      <c r="B121" s="133"/>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133"/>
      <c r="Y121" s="133"/>
      <c r="Z121" s="133"/>
    </row>
    <row r="122" ht="14.25" customHeight="1">
      <c r="A122" s="133"/>
      <c r="B122" s="133"/>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133"/>
      <c r="Y122" s="133"/>
      <c r="Z122" s="133"/>
    </row>
    <row r="123" ht="14.25" customHeight="1">
      <c r="A123" s="133"/>
      <c r="B123" s="133"/>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133"/>
      <c r="Y123" s="133"/>
      <c r="Z123" s="133"/>
    </row>
    <row r="124" ht="14.25" customHeight="1">
      <c r="A124" s="133"/>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133"/>
      <c r="Y124" s="133"/>
      <c r="Z124" s="133"/>
    </row>
    <row r="125" ht="14.25" customHeight="1">
      <c r="A125" s="133"/>
      <c r="B125" s="133"/>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row>
    <row r="126" ht="14.25" customHeight="1">
      <c r="A126" s="133"/>
      <c r="B126" s="133"/>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row>
    <row r="127" ht="14.25" customHeight="1">
      <c r="A127" s="133"/>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row>
    <row r="128" ht="14.25" customHeight="1">
      <c r="A128" s="133"/>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3"/>
    </row>
    <row r="129" ht="14.25" customHeight="1">
      <c r="A129" s="133"/>
      <c r="B129" s="133"/>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row>
    <row r="130" ht="14.25" customHeight="1">
      <c r="A130" s="133"/>
      <c r="B130" s="133"/>
      <c r="C130" s="133"/>
      <c r="D130" s="133"/>
      <c r="E130" s="133"/>
      <c r="F130" s="133"/>
      <c r="G130" s="133"/>
      <c r="H130" s="133"/>
      <c r="I130" s="133"/>
      <c r="J130" s="133"/>
      <c r="K130" s="133"/>
      <c r="L130" s="133"/>
      <c r="M130" s="133"/>
      <c r="N130" s="133"/>
      <c r="O130" s="133"/>
      <c r="P130" s="133"/>
      <c r="Q130" s="133"/>
      <c r="R130" s="133"/>
      <c r="S130" s="133"/>
      <c r="T130" s="133"/>
      <c r="U130" s="133"/>
      <c r="V130" s="133"/>
      <c r="W130" s="133"/>
      <c r="X130" s="133"/>
      <c r="Y130" s="133"/>
      <c r="Z130" s="133"/>
    </row>
    <row r="131" ht="14.25" customHeight="1">
      <c r="A131" s="133"/>
      <c r="B131" s="133"/>
      <c r="C131" s="133"/>
      <c r="D131" s="133"/>
      <c r="E131" s="133"/>
      <c r="F131" s="133"/>
      <c r="G131" s="133"/>
      <c r="H131" s="133"/>
      <c r="I131" s="133"/>
      <c r="J131" s="133"/>
      <c r="K131" s="133"/>
      <c r="L131" s="133"/>
      <c r="M131" s="133"/>
      <c r="N131" s="133"/>
      <c r="O131" s="133"/>
      <c r="P131" s="133"/>
      <c r="Q131" s="133"/>
      <c r="R131" s="133"/>
      <c r="S131" s="133"/>
      <c r="T131" s="133"/>
      <c r="U131" s="133"/>
      <c r="V131" s="133"/>
      <c r="W131" s="133"/>
      <c r="X131" s="133"/>
      <c r="Y131" s="133"/>
      <c r="Z131" s="133"/>
    </row>
    <row r="132" ht="14.25" customHeight="1">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row>
    <row r="133" ht="14.25" customHeight="1">
      <c r="A133" s="133"/>
      <c r="B133" s="133"/>
      <c r="C133" s="133"/>
      <c r="D133" s="133"/>
      <c r="E133" s="133"/>
      <c r="F133" s="133"/>
      <c r="G133" s="133"/>
      <c r="H133" s="133"/>
      <c r="I133" s="133"/>
      <c r="J133" s="133"/>
      <c r="K133" s="133"/>
      <c r="L133" s="133"/>
      <c r="M133" s="133"/>
      <c r="N133" s="133"/>
      <c r="O133" s="133"/>
      <c r="P133" s="133"/>
      <c r="Q133" s="133"/>
      <c r="R133" s="133"/>
      <c r="S133" s="133"/>
      <c r="T133" s="133"/>
      <c r="U133" s="133"/>
      <c r="V133" s="133"/>
      <c r="W133" s="133"/>
      <c r="X133" s="133"/>
      <c r="Y133" s="133"/>
      <c r="Z133" s="133"/>
    </row>
    <row r="134" ht="14.25" customHeight="1">
      <c r="A134" s="133"/>
      <c r="B134" s="133"/>
      <c r="C134" s="133"/>
      <c r="D134" s="133"/>
      <c r="E134" s="133"/>
      <c r="F134" s="133"/>
      <c r="G134" s="133"/>
      <c r="H134" s="133"/>
      <c r="I134" s="133"/>
      <c r="J134" s="133"/>
      <c r="K134" s="133"/>
      <c r="L134" s="133"/>
      <c r="M134" s="133"/>
      <c r="N134" s="133"/>
      <c r="O134" s="133"/>
      <c r="P134" s="133"/>
      <c r="Q134" s="133"/>
      <c r="R134" s="133"/>
      <c r="S134" s="133"/>
      <c r="T134" s="133"/>
      <c r="U134" s="133"/>
      <c r="V134" s="133"/>
      <c r="W134" s="133"/>
      <c r="X134" s="133"/>
      <c r="Y134" s="133"/>
      <c r="Z134" s="133"/>
    </row>
    <row r="135" ht="14.25" customHeight="1">
      <c r="A135" s="133"/>
      <c r="B135" s="133"/>
      <c r="C135" s="133"/>
      <c r="D135" s="133"/>
      <c r="E135" s="133"/>
      <c r="F135" s="133"/>
      <c r="G135" s="133"/>
      <c r="H135" s="133"/>
      <c r="I135" s="133"/>
      <c r="J135" s="133"/>
      <c r="K135" s="133"/>
      <c r="L135" s="133"/>
      <c r="M135" s="133"/>
      <c r="N135" s="133"/>
      <c r="O135" s="133"/>
      <c r="P135" s="133"/>
      <c r="Q135" s="133"/>
      <c r="R135" s="133"/>
      <c r="S135" s="133"/>
      <c r="T135" s="133"/>
      <c r="U135" s="133"/>
      <c r="V135" s="133"/>
      <c r="W135" s="133"/>
      <c r="X135" s="133"/>
      <c r="Y135" s="133"/>
      <c r="Z135" s="133"/>
    </row>
    <row r="136" ht="14.25" customHeight="1">
      <c r="A136" s="133"/>
      <c r="B136" s="133"/>
      <c r="C136" s="133"/>
      <c r="D136" s="133"/>
      <c r="E136" s="133"/>
      <c r="F136" s="133"/>
      <c r="G136" s="133"/>
      <c r="H136" s="133"/>
      <c r="I136" s="133"/>
      <c r="J136" s="133"/>
      <c r="K136" s="133"/>
      <c r="L136" s="133"/>
      <c r="M136" s="133"/>
      <c r="N136" s="133"/>
      <c r="O136" s="133"/>
      <c r="P136" s="133"/>
      <c r="Q136" s="133"/>
      <c r="R136" s="133"/>
      <c r="S136" s="133"/>
      <c r="T136" s="133"/>
      <c r="U136" s="133"/>
      <c r="V136" s="133"/>
      <c r="W136" s="133"/>
      <c r="X136" s="133"/>
      <c r="Y136" s="133"/>
      <c r="Z136" s="133"/>
    </row>
    <row r="137" ht="14.25" customHeight="1">
      <c r="A137" s="133"/>
      <c r="B137" s="133"/>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row>
    <row r="138" ht="14.25" customHeight="1">
      <c r="A138" s="133"/>
      <c r="B138" s="133"/>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133"/>
      <c r="Y138" s="133"/>
      <c r="Z138" s="133"/>
    </row>
    <row r="139" ht="14.25" customHeight="1">
      <c r="A139" s="133"/>
      <c r="B139" s="133"/>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3"/>
      <c r="Z139" s="133"/>
    </row>
    <row r="140" ht="14.25" customHeight="1">
      <c r="A140" s="133"/>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row>
    <row r="141" ht="14.25" customHeight="1">
      <c r="A141" s="133"/>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3"/>
    </row>
    <row r="142" ht="14.25" customHeigh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row>
    <row r="143" ht="14.25" customHeight="1">
      <c r="A143" s="133"/>
      <c r="B143" s="133"/>
      <c r="C143" s="133"/>
      <c r="D143" s="133"/>
      <c r="E143" s="133"/>
      <c r="F143" s="133"/>
      <c r="G143" s="133"/>
      <c r="H143" s="133"/>
      <c r="I143" s="133"/>
      <c r="J143" s="133"/>
      <c r="K143" s="133"/>
      <c r="L143" s="133"/>
      <c r="M143" s="133"/>
      <c r="N143" s="133"/>
      <c r="O143" s="133"/>
      <c r="P143" s="133"/>
      <c r="Q143" s="133"/>
      <c r="R143" s="133"/>
      <c r="S143" s="133"/>
      <c r="T143" s="133"/>
      <c r="U143" s="133"/>
      <c r="V143" s="133"/>
      <c r="W143" s="133"/>
      <c r="X143" s="133"/>
      <c r="Y143" s="133"/>
      <c r="Z143" s="133"/>
    </row>
    <row r="144" ht="14.25" customHeight="1">
      <c r="A144" s="133"/>
      <c r="B144" s="133"/>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c r="Y144" s="133"/>
      <c r="Z144" s="133"/>
    </row>
    <row r="145" ht="14.25" customHeight="1">
      <c r="A145" s="133"/>
      <c r="B145" s="133"/>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c r="Y145" s="133"/>
      <c r="Z145" s="133"/>
    </row>
    <row r="146" ht="14.2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row>
    <row r="147" ht="14.25" customHeight="1">
      <c r="A147" s="133"/>
      <c r="B147" s="133"/>
      <c r="C147" s="133"/>
      <c r="D147" s="133"/>
      <c r="E147" s="133"/>
      <c r="F147" s="133"/>
      <c r="G147" s="133"/>
      <c r="H147" s="133"/>
      <c r="I147" s="133"/>
      <c r="J147" s="133"/>
      <c r="K147" s="133"/>
      <c r="L147" s="133"/>
      <c r="M147" s="133"/>
      <c r="N147" s="133"/>
      <c r="O147" s="133"/>
      <c r="P147" s="133"/>
      <c r="Q147" s="133"/>
      <c r="R147" s="133"/>
      <c r="S147" s="133"/>
      <c r="T147" s="133"/>
      <c r="U147" s="133"/>
      <c r="V147" s="133"/>
      <c r="W147" s="133"/>
      <c r="X147" s="133"/>
      <c r="Y147" s="133"/>
      <c r="Z147" s="133"/>
    </row>
    <row r="148" ht="14.25" customHeight="1">
      <c r="A148" s="133"/>
      <c r="B148" s="133"/>
      <c r="C148" s="133"/>
      <c r="D148" s="133"/>
      <c r="E148" s="133"/>
      <c r="F148" s="133"/>
      <c r="G148" s="133"/>
      <c r="H148" s="133"/>
      <c r="I148" s="133"/>
      <c r="J148" s="133"/>
      <c r="K148" s="133"/>
      <c r="L148" s="133"/>
      <c r="M148" s="133"/>
      <c r="N148" s="133"/>
      <c r="O148" s="133"/>
      <c r="P148" s="133"/>
      <c r="Q148" s="133"/>
      <c r="R148" s="133"/>
      <c r="S148" s="133"/>
      <c r="T148" s="133"/>
      <c r="U148" s="133"/>
      <c r="V148" s="133"/>
      <c r="W148" s="133"/>
      <c r="X148" s="133"/>
      <c r="Y148" s="133"/>
      <c r="Z148" s="133"/>
    </row>
    <row r="149" ht="14.25" customHeight="1">
      <c r="A149" s="133"/>
      <c r="B149" s="133"/>
      <c r="C149" s="133"/>
      <c r="D149" s="133"/>
      <c r="E149" s="133"/>
      <c r="F149" s="133"/>
      <c r="G149" s="133"/>
      <c r="H149" s="133"/>
      <c r="I149" s="133"/>
      <c r="J149" s="133"/>
      <c r="K149" s="133"/>
      <c r="L149" s="133"/>
      <c r="M149" s="133"/>
      <c r="N149" s="133"/>
      <c r="O149" s="133"/>
      <c r="P149" s="133"/>
      <c r="Q149" s="133"/>
      <c r="R149" s="133"/>
      <c r="S149" s="133"/>
      <c r="T149" s="133"/>
      <c r="U149" s="133"/>
      <c r="V149" s="133"/>
      <c r="W149" s="133"/>
      <c r="X149" s="133"/>
      <c r="Y149" s="133"/>
      <c r="Z149" s="133"/>
    </row>
    <row r="150" ht="14.25" customHeight="1">
      <c r="A150" s="133"/>
      <c r="B150" s="133"/>
      <c r="C150" s="133"/>
      <c r="D150" s="133"/>
      <c r="E150" s="133"/>
      <c r="F150" s="133"/>
      <c r="G150" s="133"/>
      <c r="H150" s="133"/>
      <c r="I150" s="133"/>
      <c r="J150" s="133"/>
      <c r="K150" s="133"/>
      <c r="L150" s="133"/>
      <c r="M150" s="133"/>
      <c r="N150" s="133"/>
      <c r="O150" s="133"/>
      <c r="P150" s="133"/>
      <c r="Q150" s="133"/>
      <c r="R150" s="133"/>
      <c r="S150" s="133"/>
      <c r="T150" s="133"/>
      <c r="U150" s="133"/>
      <c r="V150" s="133"/>
      <c r="W150" s="133"/>
      <c r="X150" s="133"/>
      <c r="Y150" s="133"/>
      <c r="Z150" s="133"/>
    </row>
    <row r="151" ht="14.25" customHeight="1">
      <c r="A151" s="133"/>
      <c r="B151" s="133"/>
      <c r="C151" s="133"/>
      <c r="D151" s="133"/>
      <c r="E151" s="133"/>
      <c r="F151" s="133"/>
      <c r="G151" s="133"/>
      <c r="H151" s="133"/>
      <c r="I151" s="133"/>
      <c r="J151" s="133"/>
      <c r="K151" s="133"/>
      <c r="L151" s="133"/>
      <c r="M151" s="133"/>
      <c r="N151" s="133"/>
      <c r="O151" s="133"/>
      <c r="P151" s="133"/>
      <c r="Q151" s="133"/>
      <c r="R151" s="133"/>
      <c r="S151" s="133"/>
      <c r="T151" s="133"/>
      <c r="U151" s="133"/>
      <c r="V151" s="133"/>
      <c r="W151" s="133"/>
      <c r="X151" s="133"/>
      <c r="Y151" s="133"/>
      <c r="Z151" s="133"/>
    </row>
    <row r="152" ht="14.25" customHeight="1">
      <c r="A152" s="133"/>
      <c r="B152" s="133"/>
      <c r="C152" s="133"/>
      <c r="D152" s="133"/>
      <c r="E152" s="133"/>
      <c r="F152" s="133"/>
      <c r="G152" s="133"/>
      <c r="H152" s="133"/>
      <c r="I152" s="133"/>
      <c r="J152" s="133"/>
      <c r="K152" s="133"/>
      <c r="L152" s="133"/>
      <c r="M152" s="133"/>
      <c r="N152" s="133"/>
      <c r="O152" s="133"/>
      <c r="P152" s="133"/>
      <c r="Q152" s="133"/>
      <c r="R152" s="133"/>
      <c r="S152" s="133"/>
      <c r="T152" s="133"/>
      <c r="U152" s="133"/>
      <c r="V152" s="133"/>
      <c r="W152" s="133"/>
      <c r="X152" s="133"/>
      <c r="Y152" s="133"/>
      <c r="Z152" s="133"/>
    </row>
    <row r="153" ht="14.25" customHeight="1">
      <c r="A153" s="133"/>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row>
    <row r="154" ht="14.25" customHeight="1">
      <c r="A154" s="133"/>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3"/>
    </row>
    <row r="155" ht="14.25" customHeight="1">
      <c r="A155" s="133"/>
      <c r="B155" s="133"/>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133"/>
      <c r="Y155" s="133"/>
      <c r="Z155" s="133"/>
    </row>
    <row r="156" ht="14.25" customHeight="1">
      <c r="A156" s="133"/>
      <c r="B156" s="133"/>
      <c r="C156" s="133"/>
      <c r="D156" s="133"/>
      <c r="E156" s="133"/>
      <c r="F156" s="133"/>
      <c r="G156" s="133"/>
      <c r="H156" s="133"/>
      <c r="I156" s="133"/>
      <c r="J156" s="133"/>
      <c r="K156" s="133"/>
      <c r="L156" s="133"/>
      <c r="M156" s="133"/>
      <c r="N156" s="133"/>
      <c r="O156" s="133"/>
      <c r="P156" s="133"/>
      <c r="Q156" s="133"/>
      <c r="R156" s="133"/>
      <c r="S156" s="133"/>
      <c r="T156" s="133"/>
      <c r="U156" s="133"/>
      <c r="V156" s="133"/>
      <c r="W156" s="133"/>
      <c r="X156" s="133"/>
      <c r="Y156" s="133"/>
      <c r="Z156" s="133"/>
    </row>
    <row r="157" ht="14.25" customHeight="1">
      <c r="A157" s="133"/>
      <c r="B157" s="133"/>
      <c r="C157" s="133"/>
      <c r="D157" s="133"/>
      <c r="E157" s="133"/>
      <c r="F157" s="133"/>
      <c r="G157" s="133"/>
      <c r="H157" s="133"/>
      <c r="I157" s="133"/>
      <c r="J157" s="133"/>
      <c r="K157" s="133"/>
      <c r="L157" s="133"/>
      <c r="M157" s="133"/>
      <c r="N157" s="133"/>
      <c r="O157" s="133"/>
      <c r="P157" s="133"/>
      <c r="Q157" s="133"/>
      <c r="R157" s="133"/>
      <c r="S157" s="133"/>
      <c r="T157" s="133"/>
      <c r="U157" s="133"/>
      <c r="V157" s="133"/>
      <c r="W157" s="133"/>
      <c r="X157" s="133"/>
      <c r="Y157" s="133"/>
      <c r="Z157" s="133"/>
    </row>
    <row r="158" ht="14.25" customHeight="1">
      <c r="A158" s="133"/>
      <c r="B158" s="133"/>
      <c r="C158" s="133"/>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row>
    <row r="159" ht="14.25" customHeight="1">
      <c r="A159" s="133"/>
      <c r="B159" s="133"/>
      <c r="C159" s="133"/>
      <c r="D159" s="133"/>
      <c r="E159" s="133"/>
      <c r="F159" s="133"/>
      <c r="G159" s="133"/>
      <c r="H159" s="133"/>
      <c r="I159" s="133"/>
      <c r="J159" s="133"/>
      <c r="K159" s="133"/>
      <c r="L159" s="133"/>
      <c r="M159" s="133"/>
      <c r="N159" s="133"/>
      <c r="O159" s="133"/>
      <c r="P159" s="133"/>
      <c r="Q159" s="133"/>
      <c r="R159" s="133"/>
      <c r="S159" s="133"/>
      <c r="T159" s="133"/>
      <c r="U159" s="133"/>
      <c r="V159" s="133"/>
      <c r="W159" s="133"/>
      <c r="X159" s="133"/>
      <c r="Y159" s="133"/>
      <c r="Z159" s="133"/>
    </row>
    <row r="160" ht="14.25" customHeight="1">
      <c r="A160" s="133"/>
      <c r="B160" s="133"/>
      <c r="C160" s="133"/>
      <c r="D160" s="133"/>
      <c r="E160" s="133"/>
      <c r="F160" s="133"/>
      <c r="G160" s="133"/>
      <c r="H160" s="133"/>
      <c r="I160" s="133"/>
      <c r="J160" s="133"/>
      <c r="K160" s="133"/>
      <c r="L160" s="133"/>
      <c r="M160" s="133"/>
      <c r="N160" s="133"/>
      <c r="O160" s="133"/>
      <c r="P160" s="133"/>
      <c r="Q160" s="133"/>
      <c r="R160" s="133"/>
      <c r="S160" s="133"/>
      <c r="T160" s="133"/>
      <c r="U160" s="133"/>
      <c r="V160" s="133"/>
      <c r="W160" s="133"/>
      <c r="X160" s="133"/>
      <c r="Y160" s="133"/>
      <c r="Z160" s="133"/>
    </row>
    <row r="161" ht="14.25" customHeight="1">
      <c r="A161" s="133"/>
      <c r="B161" s="133"/>
      <c r="C161" s="133"/>
      <c r="D161" s="133"/>
      <c r="E161" s="133"/>
      <c r="F161" s="133"/>
      <c r="G161" s="133"/>
      <c r="H161" s="133"/>
      <c r="I161" s="133"/>
      <c r="J161" s="133"/>
      <c r="K161" s="133"/>
      <c r="L161" s="133"/>
      <c r="M161" s="133"/>
      <c r="N161" s="133"/>
      <c r="O161" s="133"/>
      <c r="P161" s="133"/>
      <c r="Q161" s="133"/>
      <c r="R161" s="133"/>
      <c r="S161" s="133"/>
      <c r="T161" s="133"/>
      <c r="U161" s="133"/>
      <c r="V161" s="133"/>
      <c r="W161" s="133"/>
      <c r="X161" s="133"/>
      <c r="Y161" s="133"/>
      <c r="Z161" s="133"/>
    </row>
    <row r="162" ht="14.25" customHeight="1">
      <c r="A162" s="133"/>
      <c r="B162" s="133"/>
      <c r="C162" s="133"/>
      <c r="D162" s="133"/>
      <c r="E162" s="133"/>
      <c r="F162" s="133"/>
      <c r="G162" s="133"/>
      <c r="H162" s="133"/>
      <c r="I162" s="133"/>
      <c r="J162" s="133"/>
      <c r="K162" s="133"/>
      <c r="L162" s="133"/>
      <c r="M162" s="133"/>
      <c r="N162" s="133"/>
      <c r="O162" s="133"/>
      <c r="P162" s="133"/>
      <c r="Q162" s="133"/>
      <c r="R162" s="133"/>
      <c r="S162" s="133"/>
      <c r="T162" s="133"/>
      <c r="U162" s="133"/>
      <c r="V162" s="133"/>
      <c r="W162" s="133"/>
      <c r="X162" s="133"/>
      <c r="Y162" s="133"/>
      <c r="Z162" s="133"/>
    </row>
    <row r="163" ht="14.25" customHeight="1">
      <c r="A163" s="133"/>
      <c r="B163" s="133"/>
      <c r="C163" s="133"/>
      <c r="D163" s="133"/>
      <c r="E163" s="133"/>
      <c r="F163" s="133"/>
      <c r="G163" s="133"/>
      <c r="H163" s="133"/>
      <c r="I163" s="133"/>
      <c r="J163" s="133"/>
      <c r="K163" s="133"/>
      <c r="L163" s="133"/>
      <c r="M163" s="133"/>
      <c r="N163" s="133"/>
      <c r="O163" s="133"/>
      <c r="P163" s="133"/>
      <c r="Q163" s="133"/>
      <c r="R163" s="133"/>
      <c r="S163" s="133"/>
      <c r="T163" s="133"/>
      <c r="U163" s="133"/>
      <c r="V163" s="133"/>
      <c r="W163" s="133"/>
      <c r="X163" s="133"/>
      <c r="Y163" s="133"/>
      <c r="Z163" s="133"/>
    </row>
    <row r="164" ht="14.25" customHeight="1">
      <c r="A164" s="133"/>
      <c r="B164" s="133"/>
      <c r="C164" s="133"/>
      <c r="D164" s="133"/>
      <c r="E164" s="133"/>
      <c r="F164" s="133"/>
      <c r="G164" s="133"/>
      <c r="H164" s="133"/>
      <c r="I164" s="133"/>
      <c r="J164" s="133"/>
      <c r="K164" s="133"/>
      <c r="L164" s="133"/>
      <c r="M164" s="133"/>
      <c r="N164" s="133"/>
      <c r="O164" s="133"/>
      <c r="P164" s="133"/>
      <c r="Q164" s="133"/>
      <c r="R164" s="133"/>
      <c r="S164" s="133"/>
      <c r="T164" s="133"/>
      <c r="U164" s="133"/>
      <c r="V164" s="133"/>
      <c r="W164" s="133"/>
      <c r="X164" s="133"/>
      <c r="Y164" s="133"/>
      <c r="Z164" s="133"/>
    </row>
    <row r="165" ht="14.25" customHeight="1">
      <c r="A165" s="133"/>
      <c r="B165" s="133"/>
      <c r="C165" s="133"/>
      <c r="D165" s="133"/>
      <c r="E165" s="133"/>
      <c r="F165" s="133"/>
      <c r="G165" s="133"/>
      <c r="H165" s="133"/>
      <c r="I165" s="133"/>
      <c r="J165" s="133"/>
      <c r="K165" s="133"/>
      <c r="L165" s="133"/>
      <c r="M165" s="133"/>
      <c r="N165" s="133"/>
      <c r="O165" s="133"/>
      <c r="P165" s="133"/>
      <c r="Q165" s="133"/>
      <c r="R165" s="133"/>
      <c r="S165" s="133"/>
      <c r="T165" s="133"/>
      <c r="U165" s="133"/>
      <c r="V165" s="133"/>
      <c r="W165" s="133"/>
      <c r="X165" s="133"/>
      <c r="Y165" s="133"/>
      <c r="Z165" s="133"/>
    </row>
    <row r="166" ht="14.25" customHeight="1">
      <c r="A166" s="133"/>
      <c r="B166" s="133"/>
      <c r="C166" s="133"/>
      <c r="D166" s="133"/>
      <c r="E166" s="133"/>
      <c r="F166" s="133"/>
      <c r="G166" s="133"/>
      <c r="H166" s="133"/>
      <c r="I166" s="133"/>
      <c r="J166" s="133"/>
      <c r="K166" s="133"/>
      <c r="L166" s="133"/>
      <c r="M166" s="133"/>
      <c r="N166" s="133"/>
      <c r="O166" s="133"/>
      <c r="P166" s="133"/>
      <c r="Q166" s="133"/>
      <c r="R166" s="133"/>
      <c r="S166" s="133"/>
      <c r="T166" s="133"/>
      <c r="U166" s="133"/>
      <c r="V166" s="133"/>
      <c r="W166" s="133"/>
      <c r="X166" s="133"/>
      <c r="Y166" s="133"/>
      <c r="Z166" s="133"/>
    </row>
    <row r="167" ht="14.25" customHeight="1">
      <c r="A167" s="133"/>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row>
    <row r="168" ht="14.25" customHeight="1">
      <c r="A168" s="133"/>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3"/>
    </row>
    <row r="169" ht="14.25" customHeight="1">
      <c r="A169" s="133"/>
      <c r="B169" s="133"/>
      <c r="C169" s="133"/>
      <c r="D169" s="133"/>
      <c r="E169" s="133"/>
      <c r="F169" s="133"/>
      <c r="G169" s="133"/>
      <c r="H169" s="133"/>
      <c r="I169" s="133"/>
      <c r="J169" s="133"/>
      <c r="K169" s="133"/>
      <c r="L169" s="133"/>
      <c r="M169" s="133"/>
      <c r="N169" s="133"/>
      <c r="O169" s="133"/>
      <c r="P169" s="133"/>
      <c r="Q169" s="133"/>
      <c r="R169" s="133"/>
      <c r="S169" s="133"/>
      <c r="T169" s="133"/>
      <c r="U169" s="133"/>
      <c r="V169" s="133"/>
      <c r="W169" s="133"/>
      <c r="X169" s="133"/>
      <c r="Y169" s="133"/>
      <c r="Z169" s="133"/>
    </row>
    <row r="170" ht="14.25" customHeight="1">
      <c r="A170" s="133"/>
      <c r="B170" s="133"/>
      <c r="C170" s="133"/>
      <c r="D170" s="133"/>
      <c r="E170" s="133"/>
      <c r="F170" s="133"/>
      <c r="G170" s="133"/>
      <c r="H170" s="133"/>
      <c r="I170" s="133"/>
      <c r="J170" s="133"/>
      <c r="K170" s="133"/>
      <c r="L170" s="133"/>
      <c r="M170" s="133"/>
      <c r="N170" s="133"/>
      <c r="O170" s="133"/>
      <c r="P170" s="133"/>
      <c r="Q170" s="133"/>
      <c r="R170" s="133"/>
      <c r="S170" s="133"/>
      <c r="T170" s="133"/>
      <c r="U170" s="133"/>
      <c r="V170" s="133"/>
      <c r="W170" s="133"/>
      <c r="X170" s="133"/>
      <c r="Y170" s="133"/>
      <c r="Z170" s="133"/>
    </row>
    <row r="171" ht="14.25" customHeight="1">
      <c r="A171" s="133"/>
      <c r="B171" s="133"/>
      <c r="C171" s="133"/>
      <c r="D171" s="133"/>
      <c r="E171" s="133"/>
      <c r="F171" s="133"/>
      <c r="G171" s="133"/>
      <c r="H171" s="133"/>
      <c r="I171" s="133"/>
      <c r="J171" s="133"/>
      <c r="K171" s="133"/>
      <c r="L171" s="133"/>
      <c r="M171" s="133"/>
      <c r="N171" s="133"/>
      <c r="O171" s="133"/>
      <c r="P171" s="133"/>
      <c r="Q171" s="133"/>
      <c r="R171" s="133"/>
      <c r="S171" s="133"/>
      <c r="T171" s="133"/>
      <c r="U171" s="133"/>
      <c r="V171" s="133"/>
      <c r="W171" s="133"/>
      <c r="X171" s="133"/>
      <c r="Y171" s="133"/>
      <c r="Z171" s="133"/>
    </row>
    <row r="172" ht="14.25" customHeight="1">
      <c r="A172" s="133"/>
      <c r="B172" s="133"/>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133"/>
      <c r="Y172" s="133"/>
      <c r="Z172" s="133"/>
    </row>
    <row r="173" ht="14.25" customHeight="1">
      <c r="A173" s="133"/>
      <c r="B173" s="133"/>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133"/>
      <c r="Y173" s="133"/>
      <c r="Z173" s="133"/>
    </row>
    <row r="174" ht="14.25" customHeight="1">
      <c r="A174" s="133"/>
      <c r="B174" s="133"/>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133"/>
      <c r="Y174" s="133"/>
      <c r="Z174" s="133"/>
    </row>
    <row r="175" ht="14.25" customHeight="1">
      <c r="A175" s="133"/>
      <c r="B175" s="133"/>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133"/>
      <c r="Y175" s="133"/>
      <c r="Z175" s="133"/>
    </row>
    <row r="176" ht="14.25" customHeight="1">
      <c r="A176" s="133"/>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row>
    <row r="177" ht="14.25" customHeight="1">
      <c r="A177" s="133"/>
      <c r="B177" s="133"/>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133"/>
      <c r="Y177" s="133"/>
      <c r="Z177" s="133"/>
    </row>
    <row r="178" ht="14.25" customHeight="1">
      <c r="A178" s="133"/>
      <c r="B178" s="133"/>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133"/>
      <c r="Y178" s="133"/>
      <c r="Z178" s="133"/>
    </row>
    <row r="179" ht="14.25" customHeight="1">
      <c r="A179" s="133"/>
      <c r="B179" s="133"/>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133"/>
      <c r="Y179" s="133"/>
      <c r="Z179" s="133"/>
    </row>
    <row r="180" ht="14.25" customHeight="1">
      <c r="A180" s="133"/>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row>
    <row r="181" ht="14.25" customHeight="1">
      <c r="A181" s="133"/>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row>
    <row r="182" ht="14.25" customHeight="1">
      <c r="A182" s="133"/>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row>
    <row r="183" ht="14.25" customHeight="1">
      <c r="A183" s="133"/>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row>
    <row r="184" ht="14.25" customHeight="1">
      <c r="A184" s="133"/>
      <c r="B184" s="133"/>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133"/>
      <c r="Y184" s="133"/>
      <c r="Z184" s="133"/>
    </row>
    <row r="185" ht="14.25" customHeight="1">
      <c r="A185" s="133"/>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row>
    <row r="186" ht="14.25" customHeight="1">
      <c r="A186" s="133"/>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row>
    <row r="187" ht="14.25" customHeight="1">
      <c r="A187" s="133"/>
      <c r="B187" s="133"/>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133"/>
      <c r="Y187" s="133"/>
      <c r="Z187" s="133"/>
    </row>
    <row r="188" ht="14.25" customHeight="1">
      <c r="A188" s="133"/>
      <c r="B188" s="133"/>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133"/>
      <c r="Y188" s="133"/>
      <c r="Z188" s="133"/>
    </row>
    <row r="189" ht="14.25" customHeight="1">
      <c r="A189" s="133"/>
      <c r="B189" s="133"/>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row>
    <row r="190" ht="14.25" customHeight="1">
      <c r="A190" s="133"/>
      <c r="B190" s="133"/>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133"/>
      <c r="Y190" s="133"/>
      <c r="Z190" s="133"/>
    </row>
    <row r="191" ht="14.25" customHeight="1">
      <c r="A191" s="133"/>
      <c r="B191" s="133"/>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133"/>
      <c r="Y191" s="133"/>
      <c r="Z191" s="133"/>
    </row>
    <row r="192" ht="14.25" customHeight="1">
      <c r="A192" s="133"/>
      <c r="B192" s="133"/>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133"/>
      <c r="Y192" s="133"/>
      <c r="Z192" s="133"/>
    </row>
    <row r="193" ht="14.25" customHeight="1">
      <c r="A193" s="133"/>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row>
    <row r="194" ht="14.25" customHeight="1">
      <c r="A194" s="133"/>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row>
    <row r="195" ht="14.25" customHeight="1">
      <c r="A195" s="133"/>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row>
    <row r="196" ht="14.25" customHeight="1">
      <c r="A196" s="133"/>
      <c r="B196" s="133"/>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133"/>
      <c r="Y196" s="133"/>
      <c r="Z196" s="133"/>
    </row>
    <row r="197" ht="14.25" customHeight="1">
      <c r="A197" s="133"/>
      <c r="B197" s="133"/>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133"/>
      <c r="Y197" s="133"/>
      <c r="Z197" s="133"/>
    </row>
    <row r="198" ht="14.25" customHeight="1">
      <c r="A198" s="133"/>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row>
    <row r="199" ht="14.25" customHeight="1">
      <c r="A199" s="133"/>
      <c r="B199" s="133"/>
      <c r="C199" s="133"/>
      <c r="D199" s="133"/>
      <c r="E199" s="133"/>
      <c r="F199" s="133"/>
      <c r="G199" s="133"/>
      <c r="H199" s="133"/>
      <c r="I199" s="133"/>
      <c r="J199" s="133"/>
      <c r="K199" s="133"/>
      <c r="L199" s="133"/>
      <c r="M199" s="133"/>
      <c r="N199" s="133"/>
      <c r="O199" s="133"/>
      <c r="P199" s="133"/>
      <c r="Q199" s="133"/>
      <c r="R199" s="133"/>
      <c r="S199" s="133"/>
      <c r="T199" s="133"/>
      <c r="U199" s="133"/>
      <c r="V199" s="133"/>
      <c r="W199" s="133"/>
      <c r="X199" s="133"/>
      <c r="Y199" s="133"/>
      <c r="Z199" s="133"/>
    </row>
    <row r="200" ht="14.25" customHeight="1">
      <c r="A200" s="133"/>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133"/>
      <c r="Y200" s="133"/>
      <c r="Z200" s="133"/>
    </row>
    <row r="201" ht="14.25" customHeight="1">
      <c r="A201" s="133"/>
      <c r="B201" s="133"/>
      <c r="C201" s="133"/>
      <c r="D201" s="133"/>
      <c r="E201" s="133"/>
      <c r="F201" s="133"/>
      <c r="G201" s="133"/>
      <c r="H201" s="133"/>
      <c r="I201" s="133"/>
      <c r="J201" s="133"/>
      <c r="K201" s="133"/>
      <c r="L201" s="133"/>
      <c r="M201" s="133"/>
      <c r="N201" s="133"/>
      <c r="O201" s="133"/>
      <c r="P201" s="133"/>
      <c r="Q201" s="133"/>
      <c r="R201" s="133"/>
      <c r="S201" s="133"/>
      <c r="T201" s="133"/>
      <c r="U201" s="133"/>
      <c r="V201" s="133"/>
      <c r="W201" s="133"/>
      <c r="X201" s="133"/>
      <c r="Y201" s="133"/>
      <c r="Z201" s="133"/>
    </row>
    <row r="202" ht="14.25" customHeight="1">
      <c r="A202" s="133"/>
      <c r="B202" s="133"/>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133"/>
      <c r="Y202" s="133"/>
      <c r="Z202" s="133"/>
    </row>
    <row r="203" ht="14.25" customHeight="1">
      <c r="A203" s="133"/>
      <c r="B203" s="133"/>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133"/>
      <c r="Y203" s="133"/>
      <c r="Z203" s="133"/>
    </row>
    <row r="204" ht="14.25" customHeight="1">
      <c r="A204" s="133"/>
      <c r="B204" s="133"/>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133"/>
      <c r="Y204" s="133"/>
      <c r="Z204" s="133"/>
    </row>
    <row r="205" ht="14.25" customHeight="1">
      <c r="A205" s="133"/>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row>
    <row r="206" ht="14.25" customHeight="1">
      <c r="A206" s="133"/>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row>
    <row r="207" ht="14.25" customHeight="1">
      <c r="A207" s="133"/>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row>
    <row r="208" ht="14.25" customHeight="1">
      <c r="A208" s="133"/>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3"/>
    </row>
    <row r="209" ht="14.25" customHeight="1">
      <c r="A209" s="133"/>
      <c r="B209" s="133"/>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133"/>
      <c r="Y209" s="133"/>
      <c r="Z209" s="133"/>
    </row>
    <row r="210" ht="14.25" customHeight="1">
      <c r="A210" s="133"/>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row>
    <row r="211" ht="14.25" customHeight="1">
      <c r="A211" s="133"/>
      <c r="B211" s="133"/>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133"/>
      <c r="Y211" s="133"/>
      <c r="Z211" s="133"/>
    </row>
    <row r="212" ht="14.25" customHeight="1">
      <c r="A212" s="133"/>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row>
    <row r="213" ht="14.25" customHeight="1">
      <c r="A213" s="133"/>
      <c r="B213" s="133"/>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133"/>
      <c r="Y213" s="133"/>
      <c r="Z213" s="133"/>
    </row>
    <row r="214" ht="14.25" customHeight="1">
      <c r="A214" s="133"/>
      <c r="B214" s="133"/>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133"/>
      <c r="Y214" s="133"/>
      <c r="Z214" s="133"/>
    </row>
    <row r="215" ht="14.25" customHeight="1">
      <c r="A215" s="133"/>
      <c r="B215" s="133"/>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133"/>
      <c r="Y215" s="133"/>
      <c r="Z215" s="133"/>
    </row>
    <row r="216" ht="14.25" customHeight="1">
      <c r="A216" s="133"/>
      <c r="B216" s="133"/>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row>
    <row r="217" ht="14.25" customHeight="1">
      <c r="A217" s="133"/>
      <c r="B217" s="133"/>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133"/>
      <c r="Y217" s="133"/>
      <c r="Z217" s="133"/>
    </row>
    <row r="218" ht="14.25" customHeight="1">
      <c r="A218" s="133"/>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row>
    <row r="219" ht="14.25" customHeight="1">
      <c r="A219" s="133"/>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row>
    <row r="220" ht="14.25" customHeight="1">
      <c r="A220" s="133"/>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E1"/>
  </mergeCells>
  <printOptions/>
  <pageMargins bottom="0.787401575" footer="0.0" header="0.0" left="0.511811024" right="0.511811024" top="0.7874015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sheetPr>
  <sheetViews>
    <sheetView workbookViewId="0"/>
  </sheetViews>
  <sheetFormatPr customHeight="1" defaultColWidth="12.63" defaultRowHeight="15.0"/>
  <cols>
    <col customWidth="1" min="1" max="1" width="37.88"/>
    <col customWidth="1" min="2" max="2" width="15.25"/>
    <col customWidth="1" min="3" max="3" width="15.13"/>
    <col customWidth="1" min="4" max="4" width="16.25"/>
    <col customWidth="1" min="5" max="5" width="15.38"/>
    <col customWidth="1" min="6" max="10" width="9.13"/>
    <col customWidth="1" min="11" max="26" width="8.63"/>
  </cols>
  <sheetData>
    <row r="1" ht="12.75" customHeight="1">
      <c r="A1" s="147"/>
      <c r="B1" s="147"/>
      <c r="C1" s="148"/>
      <c r="D1" s="147"/>
      <c r="E1" s="149"/>
      <c r="F1" s="150"/>
      <c r="G1" s="150"/>
      <c r="H1" s="150"/>
      <c r="I1" s="150"/>
      <c r="J1" s="150"/>
      <c r="K1" s="150"/>
      <c r="L1" s="150"/>
      <c r="M1" s="150"/>
      <c r="N1" s="150"/>
      <c r="O1" s="150"/>
      <c r="P1" s="150"/>
      <c r="Q1" s="150"/>
      <c r="R1" s="150"/>
      <c r="S1" s="150"/>
      <c r="T1" s="150"/>
      <c r="U1" s="150"/>
      <c r="V1" s="150"/>
      <c r="W1" s="150"/>
      <c r="X1" s="150"/>
      <c r="Y1" s="150"/>
      <c r="Z1" s="150"/>
    </row>
    <row r="2" ht="12.75" customHeight="1">
      <c r="A2" s="151" t="s">
        <v>219</v>
      </c>
      <c r="B2" s="14"/>
      <c r="C2" s="14"/>
      <c r="D2" s="14"/>
      <c r="E2" s="15"/>
      <c r="F2" s="150"/>
      <c r="G2" s="150"/>
      <c r="H2" s="150"/>
      <c r="I2" s="150"/>
      <c r="J2" s="150"/>
      <c r="K2" s="150"/>
      <c r="L2" s="150"/>
      <c r="M2" s="150"/>
      <c r="N2" s="150"/>
      <c r="O2" s="150"/>
      <c r="P2" s="150"/>
      <c r="Q2" s="150"/>
      <c r="R2" s="150"/>
      <c r="S2" s="150"/>
      <c r="T2" s="150"/>
      <c r="U2" s="150"/>
      <c r="V2" s="150"/>
      <c r="W2" s="150"/>
      <c r="X2" s="150"/>
      <c r="Y2" s="150"/>
      <c r="Z2" s="150"/>
    </row>
    <row r="3" ht="12.75" customHeight="1">
      <c r="A3" s="152" t="s">
        <v>220</v>
      </c>
      <c r="B3" s="15"/>
      <c r="C3" s="153" t="s">
        <v>221</v>
      </c>
      <c r="D3" s="153" t="s">
        <v>222</v>
      </c>
      <c r="E3" s="153" t="s">
        <v>72</v>
      </c>
      <c r="F3" s="154"/>
      <c r="G3" s="154"/>
      <c r="H3" s="154"/>
      <c r="I3" s="154"/>
      <c r="J3" s="154"/>
      <c r="K3" s="154"/>
      <c r="L3" s="154"/>
      <c r="M3" s="154"/>
      <c r="N3" s="154"/>
      <c r="O3" s="154"/>
      <c r="P3" s="154"/>
      <c r="Q3" s="154"/>
      <c r="R3" s="154"/>
      <c r="S3" s="154"/>
      <c r="T3" s="154"/>
      <c r="U3" s="154"/>
      <c r="V3" s="154"/>
      <c r="W3" s="154"/>
      <c r="X3" s="154"/>
      <c r="Y3" s="154"/>
      <c r="Z3" s="154"/>
    </row>
    <row r="4" ht="23.25" customHeight="1">
      <c r="A4" s="155" t="s">
        <v>223</v>
      </c>
      <c r="B4" s="15"/>
      <c r="C4" s="156">
        <v>5.5</v>
      </c>
      <c r="D4" s="157">
        <v>21.0</v>
      </c>
      <c r="E4" s="156">
        <f t="shared" ref="E4:E5" si="1">C4*D4</f>
        <v>115.5</v>
      </c>
      <c r="F4" s="150"/>
      <c r="G4" s="150"/>
      <c r="H4" s="150"/>
      <c r="I4" s="150"/>
      <c r="J4" s="150"/>
      <c r="K4" s="150"/>
      <c r="L4" s="150"/>
      <c r="M4" s="150"/>
      <c r="N4" s="150"/>
      <c r="O4" s="150"/>
      <c r="P4" s="150"/>
      <c r="Q4" s="150"/>
      <c r="R4" s="150"/>
      <c r="S4" s="150"/>
      <c r="T4" s="150"/>
      <c r="U4" s="150"/>
      <c r="V4" s="150"/>
      <c r="W4" s="150"/>
      <c r="X4" s="150"/>
      <c r="Y4" s="150"/>
      <c r="Z4" s="150"/>
    </row>
    <row r="5" ht="24.0" customHeight="1">
      <c r="A5" s="155" t="s">
        <v>224</v>
      </c>
      <c r="B5" s="15"/>
      <c r="C5" s="156">
        <v>5.5</v>
      </c>
      <c r="D5" s="157">
        <v>21.0</v>
      </c>
      <c r="E5" s="156">
        <f t="shared" si="1"/>
        <v>115.5</v>
      </c>
      <c r="F5" s="150"/>
      <c r="G5" s="150"/>
      <c r="H5" s="150"/>
      <c r="I5" s="150"/>
      <c r="J5" s="150"/>
      <c r="K5" s="150"/>
      <c r="L5" s="150"/>
      <c r="M5" s="150"/>
      <c r="N5" s="150"/>
      <c r="O5" s="150"/>
      <c r="P5" s="150"/>
      <c r="Q5" s="150"/>
      <c r="R5" s="150"/>
      <c r="S5" s="150"/>
      <c r="T5" s="150"/>
      <c r="U5" s="150"/>
      <c r="V5" s="150"/>
      <c r="W5" s="150"/>
      <c r="X5" s="150"/>
      <c r="Y5" s="150"/>
      <c r="Z5" s="150"/>
    </row>
    <row r="6" ht="12.75" customHeight="1">
      <c r="A6" s="158" t="s">
        <v>72</v>
      </c>
      <c r="B6" s="14"/>
      <c r="C6" s="14"/>
      <c r="D6" s="15"/>
      <c r="E6" s="159">
        <f>SUM(E4:E5)</f>
        <v>231</v>
      </c>
      <c r="F6" s="150"/>
      <c r="G6" s="150"/>
      <c r="H6" s="150"/>
      <c r="I6" s="150"/>
      <c r="J6" s="150" t="s">
        <v>225</v>
      </c>
      <c r="K6" s="150"/>
      <c r="L6" s="150"/>
      <c r="M6" s="150"/>
      <c r="N6" s="150"/>
      <c r="O6" s="150"/>
      <c r="P6" s="150"/>
      <c r="Q6" s="150"/>
      <c r="R6" s="150"/>
      <c r="S6" s="150"/>
      <c r="T6" s="150"/>
      <c r="U6" s="150"/>
      <c r="V6" s="150"/>
      <c r="W6" s="150"/>
      <c r="X6" s="150"/>
      <c r="Y6" s="150"/>
      <c r="Z6" s="150"/>
    </row>
    <row r="7" ht="12.75" customHeight="1">
      <c r="A7" s="153" t="s">
        <v>226</v>
      </c>
      <c r="B7" s="153" t="s">
        <v>227</v>
      </c>
      <c r="C7" s="153" t="s">
        <v>228</v>
      </c>
      <c r="D7" s="153" t="s">
        <v>229</v>
      </c>
      <c r="E7" s="160" t="s">
        <v>230</v>
      </c>
      <c r="F7" s="154"/>
      <c r="G7" s="154"/>
      <c r="H7" s="154"/>
      <c r="I7" s="154"/>
      <c r="J7" s="154"/>
      <c r="K7" s="154"/>
      <c r="L7" s="154"/>
      <c r="M7" s="154"/>
      <c r="N7" s="154"/>
      <c r="O7" s="154"/>
      <c r="P7" s="154"/>
      <c r="Q7" s="154"/>
      <c r="R7" s="154"/>
      <c r="S7" s="154"/>
      <c r="T7" s="154"/>
      <c r="U7" s="154"/>
      <c r="V7" s="154"/>
      <c r="W7" s="154"/>
      <c r="X7" s="154"/>
      <c r="Y7" s="154"/>
      <c r="Z7" s="154"/>
    </row>
    <row r="8" ht="12.75" customHeight="1">
      <c r="A8" s="161" t="s">
        <v>10</v>
      </c>
      <c r="B8" s="156">
        <f>'GARÇOMGARÇONETE'!H23</f>
        <v>2238.1</v>
      </c>
      <c r="C8" s="156">
        <f>E6</f>
        <v>231</v>
      </c>
      <c r="D8" s="162">
        <f t="shared" ref="D8:D12" si="2">B8*6%</f>
        <v>134.286</v>
      </c>
      <c r="E8" s="163">
        <f t="shared" ref="E8:E12" si="3">C8-D8</f>
        <v>96.714</v>
      </c>
      <c r="F8" s="150"/>
      <c r="G8" s="164"/>
      <c r="H8" s="150"/>
      <c r="I8" s="150"/>
      <c r="J8" s="150"/>
      <c r="K8" s="150"/>
      <c r="L8" s="150"/>
      <c r="M8" s="150"/>
      <c r="N8" s="150"/>
      <c r="O8" s="150"/>
      <c r="P8" s="150"/>
      <c r="Q8" s="150"/>
      <c r="R8" s="150"/>
      <c r="S8" s="150"/>
      <c r="T8" s="150"/>
      <c r="U8" s="150"/>
      <c r="V8" s="150"/>
      <c r="W8" s="150"/>
      <c r="X8" s="150"/>
      <c r="Y8" s="150"/>
      <c r="Z8" s="150"/>
    </row>
    <row r="9" ht="12.75" customHeight="1">
      <c r="A9" s="161" t="s">
        <v>9</v>
      </c>
      <c r="B9" s="156">
        <f>'COPEIRO (A)'!H23</f>
        <v>1515.92</v>
      </c>
      <c r="C9" s="156">
        <f>E6</f>
        <v>231</v>
      </c>
      <c r="D9" s="162">
        <f t="shared" si="2"/>
        <v>90.9552</v>
      </c>
      <c r="E9" s="163">
        <f t="shared" si="3"/>
        <v>140.0448</v>
      </c>
      <c r="F9" s="150"/>
      <c r="G9" s="164"/>
      <c r="H9" s="150"/>
      <c r="I9" s="150"/>
      <c r="J9" s="150"/>
      <c r="K9" s="150"/>
      <c r="L9" s="150"/>
      <c r="M9" s="150"/>
      <c r="N9" s="150"/>
      <c r="O9" s="150"/>
      <c r="P9" s="150"/>
      <c r="Q9" s="150"/>
      <c r="R9" s="150"/>
      <c r="S9" s="150"/>
      <c r="T9" s="150"/>
      <c r="U9" s="150"/>
      <c r="V9" s="150"/>
      <c r="W9" s="150"/>
      <c r="X9" s="150"/>
      <c r="Y9" s="150"/>
      <c r="Z9" s="150"/>
    </row>
    <row r="10" ht="12.75" customHeight="1">
      <c r="A10" s="161" t="s">
        <v>11</v>
      </c>
      <c r="B10" s="156">
        <f>'COZINHEIRO (A)'!H23</f>
        <v>2536.66</v>
      </c>
      <c r="C10" s="156">
        <f>E6</f>
        <v>231</v>
      </c>
      <c r="D10" s="162">
        <f t="shared" si="2"/>
        <v>152.1996</v>
      </c>
      <c r="E10" s="163">
        <f t="shared" si="3"/>
        <v>78.8004</v>
      </c>
      <c r="F10" s="150"/>
      <c r="G10" s="164"/>
      <c r="H10" s="150"/>
      <c r="I10" s="150"/>
      <c r="J10" s="150"/>
      <c r="K10" s="150"/>
      <c r="L10" s="150"/>
      <c r="M10" s="150"/>
      <c r="N10" s="150"/>
      <c r="O10" s="150"/>
      <c r="P10" s="150"/>
      <c r="Q10" s="150"/>
      <c r="R10" s="150"/>
      <c r="S10" s="150"/>
      <c r="T10" s="150"/>
      <c r="U10" s="150"/>
      <c r="V10" s="150"/>
      <c r="W10" s="150"/>
      <c r="X10" s="150"/>
      <c r="Y10" s="150"/>
      <c r="Z10" s="150"/>
    </row>
    <row r="11" ht="12.75" customHeight="1">
      <c r="A11" s="161" t="s">
        <v>12</v>
      </c>
      <c r="B11" s="156">
        <f>'SUPERVISOR (A) ADMINISTRATIVO'!H23</f>
        <v>2997.58</v>
      </c>
      <c r="C11" s="156">
        <f>E6</f>
        <v>231</v>
      </c>
      <c r="D11" s="162">
        <f t="shared" si="2"/>
        <v>179.8548</v>
      </c>
      <c r="E11" s="163">
        <f t="shared" si="3"/>
        <v>51.1452</v>
      </c>
      <c r="F11" s="150"/>
      <c r="G11" s="164"/>
      <c r="H11" s="150"/>
      <c r="I11" s="150"/>
      <c r="J11" s="150"/>
      <c r="K11" s="150"/>
      <c r="L11" s="150"/>
      <c r="M11" s="150"/>
      <c r="N11" s="150"/>
      <c r="O11" s="150"/>
      <c r="P11" s="150"/>
      <c r="Q11" s="150"/>
      <c r="R11" s="150"/>
      <c r="S11" s="150"/>
      <c r="T11" s="150"/>
      <c r="U11" s="150"/>
      <c r="V11" s="150"/>
      <c r="W11" s="150"/>
      <c r="X11" s="150"/>
      <c r="Y11" s="150"/>
      <c r="Z11" s="150"/>
    </row>
    <row r="12" ht="12.75" customHeight="1">
      <c r="A12" s="161" t="s">
        <v>231</v>
      </c>
      <c r="B12" s="156">
        <f>'ENCARREGADO (A) GERAL'!H23</f>
        <v>3827.96</v>
      </c>
      <c r="C12" s="156">
        <f>E6</f>
        <v>231</v>
      </c>
      <c r="D12" s="162">
        <f t="shared" si="2"/>
        <v>229.6776</v>
      </c>
      <c r="E12" s="163">
        <f t="shared" si="3"/>
        <v>1.3224</v>
      </c>
      <c r="F12" s="150"/>
      <c r="G12" s="164"/>
      <c r="H12" s="150"/>
      <c r="I12" s="150"/>
      <c r="J12" s="150"/>
      <c r="K12" s="150"/>
      <c r="L12" s="150"/>
      <c r="M12" s="150"/>
      <c r="N12" s="150"/>
      <c r="O12" s="150"/>
      <c r="P12" s="150"/>
      <c r="Q12" s="150"/>
      <c r="R12" s="150"/>
      <c r="S12" s="150"/>
      <c r="T12" s="150"/>
      <c r="U12" s="150"/>
      <c r="V12" s="150"/>
      <c r="W12" s="150"/>
      <c r="X12" s="150"/>
      <c r="Y12" s="150"/>
      <c r="Z12" s="150"/>
    </row>
    <row r="13" ht="11.25" customHeight="1">
      <c r="A13" s="88"/>
      <c r="B13" s="165"/>
      <c r="C13" s="165"/>
      <c r="D13" s="166"/>
      <c r="E13" s="167"/>
      <c r="F13" s="150"/>
      <c r="G13" s="150"/>
      <c r="H13" s="150"/>
      <c r="I13" s="150"/>
      <c r="J13" s="150"/>
      <c r="K13" s="150"/>
      <c r="L13" s="150"/>
      <c r="M13" s="150"/>
      <c r="N13" s="150"/>
      <c r="O13" s="150"/>
      <c r="P13" s="150"/>
      <c r="Q13" s="150"/>
      <c r="R13" s="150"/>
      <c r="S13" s="150"/>
      <c r="T13" s="150"/>
      <c r="U13" s="150"/>
      <c r="V13" s="150"/>
      <c r="W13" s="150"/>
      <c r="X13" s="150"/>
      <c r="Y13" s="150"/>
      <c r="Z13" s="150"/>
    </row>
    <row r="14" ht="12.75" customHeight="1">
      <c r="A14" s="151" t="s">
        <v>232</v>
      </c>
      <c r="B14" s="14"/>
      <c r="C14" s="14"/>
      <c r="D14" s="14"/>
      <c r="E14" s="15"/>
      <c r="F14" s="150"/>
      <c r="G14" s="150"/>
      <c r="H14" s="150"/>
      <c r="I14" s="150"/>
      <c r="J14" s="150"/>
      <c r="K14" s="150"/>
      <c r="L14" s="150"/>
      <c r="M14" s="150"/>
      <c r="N14" s="150"/>
      <c r="O14" s="150"/>
      <c r="P14" s="150"/>
      <c r="Q14" s="150"/>
      <c r="R14" s="150"/>
      <c r="S14" s="150"/>
      <c r="T14" s="150"/>
      <c r="U14" s="150"/>
      <c r="V14" s="150"/>
      <c r="W14" s="150"/>
      <c r="X14" s="150"/>
      <c r="Y14" s="150"/>
      <c r="Z14" s="150"/>
    </row>
    <row r="15" ht="9.75" customHeight="1">
      <c r="A15" s="168"/>
      <c r="B15" s="169"/>
      <c r="C15" s="169"/>
      <c r="D15" s="169"/>
      <c r="E15" s="170"/>
      <c r="F15" s="150"/>
      <c r="G15" s="150"/>
      <c r="H15" s="150"/>
      <c r="I15" s="150"/>
      <c r="J15" s="150"/>
      <c r="K15" s="150"/>
      <c r="L15" s="150"/>
      <c r="M15" s="150"/>
      <c r="N15" s="150"/>
      <c r="O15" s="150"/>
      <c r="P15" s="150"/>
      <c r="Q15" s="150"/>
      <c r="R15" s="150"/>
      <c r="S15" s="150"/>
      <c r="T15" s="150"/>
      <c r="U15" s="150"/>
      <c r="V15" s="150"/>
      <c r="W15" s="150"/>
      <c r="X15" s="150"/>
      <c r="Y15" s="150"/>
      <c r="Z15" s="150"/>
    </row>
    <row r="16" ht="12.75" customHeight="1">
      <c r="A16" s="152" t="s">
        <v>233</v>
      </c>
      <c r="B16" s="15"/>
      <c r="C16" s="153" t="s">
        <v>234</v>
      </c>
      <c r="D16" s="153" t="s">
        <v>222</v>
      </c>
      <c r="E16" s="153" t="s">
        <v>72</v>
      </c>
      <c r="F16" s="150"/>
      <c r="G16" s="150"/>
      <c r="H16" s="150"/>
      <c r="I16" s="150"/>
      <c r="J16" s="150"/>
      <c r="K16" s="150"/>
      <c r="L16" s="150"/>
      <c r="M16" s="150"/>
      <c r="N16" s="150"/>
      <c r="O16" s="150"/>
      <c r="P16" s="150"/>
      <c r="Q16" s="150"/>
      <c r="R16" s="150"/>
      <c r="S16" s="150"/>
      <c r="T16" s="150"/>
      <c r="U16" s="150"/>
      <c r="V16" s="150"/>
      <c r="W16" s="150"/>
      <c r="X16" s="150"/>
      <c r="Y16" s="150"/>
      <c r="Z16" s="150"/>
    </row>
    <row r="17" ht="19.5" customHeight="1">
      <c r="A17" s="155" t="s">
        <v>235</v>
      </c>
      <c r="B17" s="15"/>
      <c r="C17" s="171">
        <v>40.5</v>
      </c>
      <c r="D17" s="157">
        <v>21.0</v>
      </c>
      <c r="E17" s="156">
        <f>C17*D17</f>
        <v>850.5</v>
      </c>
      <c r="F17" s="150"/>
      <c r="G17" s="150"/>
      <c r="H17" s="150"/>
      <c r="I17" s="150"/>
      <c r="J17" s="150"/>
      <c r="K17" s="150"/>
      <c r="L17" s="150"/>
      <c r="M17" s="150"/>
      <c r="N17" s="150"/>
      <c r="O17" s="150"/>
      <c r="P17" s="150"/>
      <c r="Q17" s="150"/>
      <c r="R17" s="150"/>
      <c r="S17" s="150"/>
      <c r="T17" s="150"/>
      <c r="U17" s="150"/>
      <c r="V17" s="150"/>
      <c r="W17" s="150"/>
      <c r="X17" s="150"/>
      <c r="Y17" s="150"/>
      <c r="Z17" s="150"/>
    </row>
    <row r="18" ht="12.75" customHeight="1">
      <c r="A18" s="158" t="s">
        <v>236</v>
      </c>
      <c r="B18" s="14"/>
      <c r="C18" s="14"/>
      <c r="D18" s="15"/>
      <c r="E18" s="159">
        <f>E17</f>
        <v>850.5</v>
      </c>
      <c r="F18" s="150"/>
      <c r="G18" s="150"/>
      <c r="H18" s="150"/>
      <c r="I18" s="150"/>
      <c r="J18" s="150"/>
      <c r="K18" s="150"/>
      <c r="L18" s="150"/>
      <c r="M18" s="150"/>
      <c r="N18" s="150"/>
      <c r="O18" s="150"/>
      <c r="P18" s="150"/>
      <c r="Q18" s="150"/>
      <c r="R18" s="150"/>
      <c r="S18" s="150"/>
      <c r="T18" s="150"/>
      <c r="U18" s="150"/>
      <c r="V18" s="150"/>
      <c r="W18" s="150"/>
      <c r="X18" s="150"/>
      <c r="Y18" s="150"/>
      <c r="Z18" s="150"/>
    </row>
    <row r="19" ht="12.75" customHeight="1">
      <c r="A19" s="172"/>
      <c r="B19" s="172"/>
      <c r="C19" s="173"/>
      <c r="D19" s="172"/>
      <c r="E19" s="172"/>
      <c r="F19" s="150"/>
      <c r="G19" s="150"/>
      <c r="H19" s="150"/>
      <c r="I19" s="150"/>
      <c r="J19" s="150"/>
      <c r="K19" s="150"/>
      <c r="L19" s="150"/>
      <c r="M19" s="150"/>
      <c r="N19" s="150"/>
      <c r="O19" s="150"/>
      <c r="P19" s="150"/>
      <c r="Q19" s="150"/>
      <c r="R19" s="150"/>
      <c r="S19" s="150"/>
      <c r="T19" s="150"/>
      <c r="U19" s="150"/>
      <c r="V19" s="150"/>
      <c r="W19" s="150"/>
      <c r="X19" s="150"/>
      <c r="Y19" s="150"/>
      <c r="Z19" s="150"/>
    </row>
    <row r="20" ht="12.75" customHeight="1">
      <c r="A20" s="150"/>
      <c r="B20" s="150"/>
      <c r="C20" s="174"/>
      <c r="D20" s="150"/>
      <c r="E20" s="150"/>
      <c r="F20" s="150"/>
      <c r="G20" s="150"/>
      <c r="H20" s="150"/>
      <c r="I20" s="150"/>
      <c r="J20" s="150"/>
      <c r="K20" s="150"/>
      <c r="L20" s="150"/>
      <c r="M20" s="150"/>
      <c r="N20" s="150"/>
      <c r="O20" s="150"/>
      <c r="P20" s="150"/>
      <c r="Q20" s="150"/>
      <c r="R20" s="150"/>
      <c r="S20" s="150"/>
      <c r="T20" s="150"/>
      <c r="U20" s="150"/>
      <c r="V20" s="150"/>
      <c r="W20" s="150"/>
      <c r="X20" s="150"/>
      <c r="Y20" s="150"/>
      <c r="Z20" s="150"/>
    </row>
    <row r="21" ht="12.75" customHeight="1">
      <c r="A21" s="150"/>
      <c r="B21" s="150"/>
      <c r="C21" s="174"/>
      <c r="D21" s="150"/>
      <c r="E21" s="150"/>
      <c r="F21" s="150"/>
      <c r="G21" s="150"/>
      <c r="H21" s="150"/>
      <c r="I21" s="150"/>
      <c r="J21" s="150"/>
      <c r="K21" s="150"/>
      <c r="L21" s="150"/>
      <c r="M21" s="150"/>
      <c r="N21" s="150"/>
      <c r="O21" s="150"/>
      <c r="P21" s="150"/>
      <c r="Q21" s="150"/>
      <c r="R21" s="150"/>
      <c r="S21" s="150"/>
      <c r="T21" s="150"/>
      <c r="U21" s="150"/>
      <c r="V21" s="150"/>
      <c r="W21" s="150"/>
      <c r="X21" s="150"/>
      <c r="Y21" s="150"/>
      <c r="Z21" s="150"/>
    </row>
    <row r="22" ht="12.75" customHeight="1">
      <c r="A22" s="150"/>
      <c r="B22" s="150"/>
      <c r="C22" s="174"/>
      <c r="D22" s="150"/>
      <c r="E22" s="150"/>
      <c r="F22" s="150"/>
      <c r="G22" s="150"/>
      <c r="H22" s="150"/>
      <c r="I22" s="150"/>
      <c r="J22" s="150"/>
      <c r="K22" s="150"/>
      <c r="L22" s="150"/>
      <c r="M22" s="150"/>
      <c r="N22" s="150"/>
      <c r="O22" s="150"/>
      <c r="P22" s="150"/>
      <c r="Q22" s="150"/>
      <c r="R22" s="150"/>
      <c r="S22" s="150"/>
      <c r="T22" s="150"/>
      <c r="U22" s="150"/>
      <c r="V22" s="150"/>
      <c r="W22" s="150"/>
      <c r="X22" s="150"/>
      <c r="Y22" s="150"/>
      <c r="Z22" s="150"/>
    </row>
    <row r="23" ht="12.75" customHeight="1">
      <c r="A23" s="150"/>
      <c r="B23" s="150"/>
      <c r="C23" s="174"/>
      <c r="D23" s="150"/>
      <c r="E23" s="150"/>
      <c r="F23" s="150"/>
      <c r="G23" s="150"/>
      <c r="H23" s="150"/>
      <c r="I23" s="150"/>
      <c r="J23" s="150"/>
      <c r="K23" s="150"/>
      <c r="L23" s="150"/>
      <c r="M23" s="150"/>
      <c r="N23" s="150"/>
      <c r="O23" s="150"/>
      <c r="P23" s="150"/>
      <c r="Q23" s="150"/>
      <c r="R23" s="150"/>
      <c r="S23" s="150"/>
      <c r="T23" s="150"/>
      <c r="U23" s="150"/>
      <c r="V23" s="150"/>
      <c r="W23" s="150"/>
      <c r="X23" s="150"/>
      <c r="Y23" s="150"/>
      <c r="Z23" s="150"/>
    </row>
    <row r="24" ht="12.75" customHeight="1">
      <c r="A24" s="150"/>
      <c r="B24" s="150"/>
      <c r="C24" s="174"/>
      <c r="D24" s="150"/>
      <c r="E24" s="150"/>
      <c r="F24" s="150"/>
      <c r="G24" s="150"/>
      <c r="H24" s="150"/>
      <c r="I24" s="150"/>
      <c r="J24" s="150"/>
      <c r="K24" s="150"/>
      <c r="L24" s="150"/>
      <c r="M24" s="150"/>
      <c r="N24" s="150"/>
      <c r="O24" s="150"/>
      <c r="P24" s="150"/>
      <c r="Q24" s="150"/>
      <c r="R24" s="150"/>
      <c r="S24" s="150"/>
      <c r="T24" s="150"/>
      <c r="U24" s="150"/>
      <c r="V24" s="150"/>
      <c r="W24" s="150"/>
      <c r="X24" s="150"/>
      <c r="Y24" s="150"/>
      <c r="Z24" s="150"/>
    </row>
    <row r="25" ht="12.75" customHeight="1">
      <c r="A25" s="150"/>
      <c r="B25" s="150"/>
      <c r="C25" s="174"/>
      <c r="D25" s="150"/>
      <c r="E25" s="150"/>
      <c r="F25" s="150"/>
      <c r="G25" s="150"/>
      <c r="H25" s="150"/>
      <c r="I25" s="150"/>
      <c r="J25" s="150"/>
      <c r="K25" s="150"/>
      <c r="L25" s="150"/>
      <c r="M25" s="150"/>
      <c r="N25" s="150"/>
      <c r="O25" s="150"/>
      <c r="P25" s="150"/>
      <c r="Q25" s="150"/>
      <c r="R25" s="150"/>
      <c r="S25" s="150"/>
      <c r="T25" s="150"/>
      <c r="U25" s="150"/>
      <c r="V25" s="150"/>
      <c r="W25" s="150"/>
      <c r="X25" s="150"/>
      <c r="Y25" s="150"/>
      <c r="Z25" s="150"/>
    </row>
    <row r="26" ht="12.75" customHeight="1">
      <c r="A26" s="150"/>
      <c r="B26" s="150"/>
      <c r="C26" s="174"/>
      <c r="D26" s="150"/>
      <c r="E26" s="150"/>
      <c r="F26" s="150"/>
      <c r="G26" s="150"/>
      <c r="H26" s="150"/>
      <c r="I26" s="150"/>
      <c r="J26" s="150"/>
      <c r="K26" s="150"/>
      <c r="L26" s="150"/>
      <c r="M26" s="150"/>
      <c r="N26" s="150"/>
      <c r="O26" s="150"/>
      <c r="P26" s="150"/>
      <c r="Q26" s="150"/>
      <c r="R26" s="150"/>
      <c r="S26" s="150"/>
      <c r="T26" s="150"/>
      <c r="U26" s="150"/>
      <c r="V26" s="150"/>
      <c r="W26" s="150"/>
      <c r="X26" s="150"/>
      <c r="Y26" s="150"/>
      <c r="Z26" s="150"/>
    </row>
    <row r="27" ht="12.75" customHeight="1">
      <c r="A27" s="150"/>
      <c r="B27" s="150"/>
      <c r="C27" s="174"/>
      <c r="D27" s="150"/>
      <c r="E27" s="150"/>
      <c r="F27" s="150"/>
      <c r="G27" s="150"/>
      <c r="H27" s="150"/>
      <c r="I27" s="150"/>
      <c r="J27" s="150"/>
      <c r="K27" s="150"/>
      <c r="L27" s="150"/>
      <c r="M27" s="150"/>
      <c r="N27" s="150"/>
      <c r="O27" s="150"/>
      <c r="P27" s="150"/>
      <c r="Q27" s="150"/>
      <c r="R27" s="150"/>
      <c r="S27" s="150"/>
      <c r="T27" s="150"/>
      <c r="U27" s="150"/>
      <c r="V27" s="150"/>
      <c r="W27" s="150"/>
      <c r="X27" s="150"/>
      <c r="Y27" s="150"/>
      <c r="Z27" s="150"/>
    </row>
    <row r="28" ht="12.75" customHeight="1">
      <c r="A28" s="150"/>
      <c r="B28" s="150"/>
      <c r="C28" s="174"/>
      <c r="D28" s="150"/>
      <c r="E28" s="150"/>
      <c r="F28" s="150"/>
      <c r="G28" s="150"/>
      <c r="H28" s="150"/>
      <c r="I28" s="150"/>
      <c r="J28" s="150"/>
      <c r="K28" s="150"/>
      <c r="L28" s="150"/>
      <c r="M28" s="150"/>
      <c r="N28" s="150"/>
      <c r="O28" s="150"/>
      <c r="P28" s="150"/>
      <c r="Q28" s="150"/>
      <c r="R28" s="150"/>
      <c r="S28" s="150"/>
      <c r="T28" s="150"/>
      <c r="U28" s="150"/>
      <c r="V28" s="150"/>
      <c r="W28" s="150"/>
      <c r="X28" s="150"/>
      <c r="Y28" s="150"/>
      <c r="Z28" s="150"/>
    </row>
    <row r="29" ht="12.75" customHeight="1">
      <c r="A29" s="150"/>
      <c r="B29" s="150"/>
      <c r="C29" s="174"/>
      <c r="D29" s="150"/>
      <c r="E29" s="150"/>
      <c r="F29" s="150"/>
      <c r="G29" s="150"/>
      <c r="H29" s="150"/>
      <c r="I29" s="150"/>
      <c r="J29" s="150"/>
      <c r="K29" s="150"/>
      <c r="L29" s="150"/>
      <c r="M29" s="150"/>
      <c r="N29" s="150"/>
      <c r="O29" s="150"/>
      <c r="P29" s="150"/>
      <c r="Q29" s="150"/>
      <c r="R29" s="150"/>
      <c r="S29" s="150"/>
      <c r="T29" s="150"/>
      <c r="U29" s="150"/>
      <c r="V29" s="150"/>
      <c r="W29" s="150"/>
      <c r="X29" s="150"/>
      <c r="Y29" s="150"/>
      <c r="Z29" s="150"/>
    </row>
    <row r="30" ht="12.75" customHeight="1">
      <c r="A30" s="150"/>
      <c r="B30" s="150"/>
      <c r="C30" s="174"/>
      <c r="D30" s="150"/>
      <c r="E30" s="150"/>
      <c r="F30" s="150"/>
      <c r="G30" s="150"/>
      <c r="H30" s="150"/>
      <c r="I30" s="150"/>
      <c r="J30" s="150"/>
      <c r="K30" s="150"/>
      <c r="L30" s="150"/>
      <c r="M30" s="150"/>
      <c r="N30" s="150"/>
      <c r="O30" s="150"/>
      <c r="P30" s="150"/>
      <c r="Q30" s="150"/>
      <c r="R30" s="150"/>
      <c r="S30" s="150"/>
      <c r="T30" s="150"/>
      <c r="U30" s="150"/>
      <c r="V30" s="150"/>
      <c r="W30" s="150"/>
      <c r="X30" s="150"/>
      <c r="Y30" s="150"/>
      <c r="Z30" s="150"/>
    </row>
    <row r="31" ht="12.75" customHeight="1">
      <c r="A31" s="150"/>
      <c r="B31" s="150"/>
      <c r="C31" s="174"/>
      <c r="D31" s="150"/>
      <c r="E31" s="150"/>
      <c r="F31" s="150"/>
      <c r="G31" s="150"/>
      <c r="H31" s="150"/>
      <c r="I31" s="150"/>
      <c r="J31" s="150"/>
      <c r="K31" s="150"/>
      <c r="L31" s="150"/>
      <c r="M31" s="150"/>
      <c r="N31" s="150"/>
      <c r="O31" s="150"/>
      <c r="P31" s="150"/>
      <c r="Q31" s="150"/>
      <c r="R31" s="150"/>
      <c r="S31" s="150"/>
      <c r="T31" s="150"/>
      <c r="U31" s="150"/>
      <c r="V31" s="150"/>
      <c r="W31" s="150"/>
      <c r="X31" s="150"/>
      <c r="Y31" s="150"/>
      <c r="Z31" s="150"/>
    </row>
    <row r="32" ht="12.75" customHeight="1">
      <c r="A32" s="150"/>
      <c r="B32" s="150"/>
      <c r="C32" s="174"/>
      <c r="D32" s="150"/>
      <c r="E32" s="150"/>
      <c r="F32" s="150"/>
      <c r="G32" s="150"/>
      <c r="H32" s="150"/>
      <c r="I32" s="150"/>
      <c r="J32" s="150"/>
      <c r="K32" s="150"/>
      <c r="L32" s="150"/>
      <c r="M32" s="150"/>
      <c r="N32" s="150"/>
      <c r="O32" s="150"/>
      <c r="P32" s="150"/>
      <c r="Q32" s="150"/>
      <c r="R32" s="150"/>
      <c r="S32" s="150"/>
      <c r="T32" s="150"/>
      <c r="U32" s="150"/>
      <c r="V32" s="150"/>
      <c r="W32" s="150"/>
      <c r="X32" s="150"/>
      <c r="Y32" s="150"/>
      <c r="Z32" s="150"/>
    </row>
    <row r="33" ht="12.75" customHeight="1">
      <c r="A33" s="150"/>
      <c r="B33" s="150"/>
      <c r="C33" s="174"/>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34" ht="12.75" customHeight="1">
      <c r="A34" s="150"/>
      <c r="B34" s="150"/>
      <c r="C34" s="174"/>
      <c r="D34" s="150"/>
      <c r="E34" s="150"/>
      <c r="F34" s="150"/>
      <c r="G34" s="150"/>
      <c r="H34" s="150"/>
      <c r="I34" s="150"/>
      <c r="J34" s="150"/>
      <c r="K34" s="150"/>
      <c r="L34" s="150"/>
      <c r="M34" s="150"/>
      <c r="N34" s="150"/>
      <c r="O34" s="150"/>
      <c r="P34" s="150"/>
      <c r="Q34" s="150"/>
      <c r="R34" s="150"/>
      <c r="S34" s="150"/>
      <c r="T34" s="150"/>
      <c r="U34" s="150"/>
      <c r="V34" s="150"/>
      <c r="W34" s="150"/>
      <c r="X34" s="150"/>
      <c r="Y34" s="150"/>
      <c r="Z34" s="150"/>
    </row>
    <row r="35" ht="12.75" customHeight="1">
      <c r="A35" s="150"/>
      <c r="B35" s="150"/>
      <c r="C35" s="174"/>
      <c r="D35" s="150"/>
      <c r="E35" s="150"/>
      <c r="F35" s="150"/>
      <c r="G35" s="150"/>
      <c r="H35" s="150"/>
      <c r="I35" s="150"/>
      <c r="J35" s="150"/>
      <c r="K35" s="150"/>
      <c r="L35" s="150"/>
      <c r="M35" s="150"/>
      <c r="N35" s="150"/>
      <c r="O35" s="150"/>
      <c r="P35" s="150"/>
      <c r="Q35" s="150"/>
      <c r="R35" s="150"/>
      <c r="S35" s="150"/>
      <c r="T35" s="150"/>
      <c r="U35" s="150"/>
      <c r="V35" s="150"/>
      <c r="W35" s="150"/>
      <c r="X35" s="150"/>
      <c r="Y35" s="150"/>
      <c r="Z35" s="150"/>
    </row>
    <row r="36" ht="12.75" customHeight="1">
      <c r="A36" s="150"/>
      <c r="B36" s="150"/>
      <c r="C36" s="174"/>
      <c r="D36" s="150"/>
      <c r="E36" s="150"/>
      <c r="F36" s="150"/>
      <c r="G36" s="150"/>
      <c r="H36" s="150"/>
      <c r="I36" s="150"/>
      <c r="J36" s="150"/>
      <c r="K36" s="150"/>
      <c r="L36" s="150"/>
      <c r="M36" s="150"/>
      <c r="N36" s="150"/>
      <c r="O36" s="150"/>
      <c r="P36" s="150"/>
      <c r="Q36" s="150"/>
      <c r="R36" s="150"/>
      <c r="S36" s="150"/>
      <c r="T36" s="150"/>
      <c r="U36" s="150"/>
      <c r="V36" s="150"/>
      <c r="W36" s="150"/>
      <c r="X36" s="150"/>
      <c r="Y36" s="150"/>
      <c r="Z36" s="150"/>
    </row>
    <row r="37" ht="12.75" customHeight="1">
      <c r="A37" s="150"/>
      <c r="B37" s="150"/>
      <c r="C37" s="174"/>
      <c r="D37" s="150"/>
      <c r="E37" s="150"/>
      <c r="F37" s="150"/>
      <c r="G37" s="150"/>
      <c r="H37" s="150"/>
      <c r="I37" s="150"/>
      <c r="J37" s="150"/>
      <c r="K37" s="150"/>
      <c r="L37" s="150"/>
      <c r="M37" s="150"/>
      <c r="N37" s="150"/>
      <c r="O37" s="150"/>
      <c r="P37" s="150"/>
      <c r="Q37" s="150"/>
      <c r="R37" s="150"/>
      <c r="S37" s="150"/>
      <c r="T37" s="150"/>
      <c r="U37" s="150"/>
      <c r="V37" s="150"/>
      <c r="W37" s="150"/>
      <c r="X37" s="150"/>
      <c r="Y37" s="150"/>
      <c r="Z37" s="150"/>
    </row>
    <row r="38" ht="12.75" customHeight="1">
      <c r="A38" s="150"/>
      <c r="B38" s="150"/>
      <c r="C38" s="174"/>
      <c r="D38" s="150"/>
      <c r="E38" s="150"/>
      <c r="F38" s="150"/>
      <c r="G38" s="150"/>
      <c r="H38" s="150"/>
      <c r="I38" s="150"/>
      <c r="J38" s="150"/>
      <c r="K38" s="150"/>
      <c r="L38" s="150"/>
      <c r="M38" s="150"/>
      <c r="N38" s="150"/>
      <c r="O38" s="150"/>
      <c r="P38" s="150"/>
      <c r="Q38" s="150"/>
      <c r="R38" s="150"/>
      <c r="S38" s="150"/>
      <c r="T38" s="150"/>
      <c r="U38" s="150"/>
      <c r="V38" s="150"/>
      <c r="W38" s="150"/>
      <c r="X38" s="150"/>
      <c r="Y38" s="150"/>
      <c r="Z38" s="150"/>
    </row>
    <row r="39" ht="12.75" customHeight="1">
      <c r="A39" s="150"/>
      <c r="B39" s="150"/>
      <c r="C39" s="174"/>
      <c r="D39" s="150"/>
      <c r="E39" s="150"/>
      <c r="F39" s="150"/>
      <c r="G39" s="150"/>
      <c r="H39" s="150"/>
      <c r="I39" s="150"/>
      <c r="J39" s="150"/>
      <c r="K39" s="150"/>
      <c r="L39" s="150"/>
      <c r="M39" s="150"/>
      <c r="N39" s="150"/>
      <c r="O39" s="150"/>
      <c r="P39" s="150"/>
      <c r="Q39" s="150"/>
      <c r="R39" s="150"/>
      <c r="S39" s="150"/>
      <c r="T39" s="150"/>
      <c r="U39" s="150"/>
      <c r="V39" s="150"/>
      <c r="W39" s="150"/>
      <c r="X39" s="150"/>
      <c r="Y39" s="150"/>
      <c r="Z39" s="150"/>
    </row>
    <row r="40" ht="12.75" customHeight="1">
      <c r="A40" s="150"/>
      <c r="B40" s="150"/>
      <c r="C40" s="174"/>
      <c r="D40" s="150"/>
      <c r="E40" s="150"/>
      <c r="F40" s="150"/>
      <c r="G40" s="150"/>
      <c r="H40" s="150"/>
      <c r="I40" s="150"/>
      <c r="J40" s="150"/>
      <c r="K40" s="150"/>
      <c r="L40" s="150"/>
      <c r="M40" s="150"/>
      <c r="N40" s="150"/>
      <c r="O40" s="150"/>
      <c r="P40" s="150"/>
      <c r="Q40" s="150"/>
      <c r="R40" s="150"/>
      <c r="S40" s="150"/>
      <c r="T40" s="150"/>
      <c r="U40" s="150"/>
      <c r="V40" s="150"/>
      <c r="W40" s="150"/>
      <c r="X40" s="150"/>
      <c r="Y40" s="150"/>
      <c r="Z40" s="150"/>
    </row>
    <row r="41" ht="12.75" customHeight="1">
      <c r="A41" s="150"/>
      <c r="B41" s="150"/>
      <c r="C41" s="174"/>
      <c r="D41" s="150"/>
      <c r="E41" s="150"/>
      <c r="F41" s="150"/>
      <c r="G41" s="150"/>
      <c r="H41" s="150"/>
      <c r="I41" s="150"/>
      <c r="J41" s="150"/>
      <c r="K41" s="150"/>
      <c r="L41" s="150"/>
      <c r="M41" s="150"/>
      <c r="N41" s="150"/>
      <c r="O41" s="150"/>
      <c r="P41" s="150"/>
      <c r="Q41" s="150"/>
      <c r="R41" s="150"/>
      <c r="S41" s="150"/>
      <c r="T41" s="150"/>
      <c r="U41" s="150"/>
      <c r="V41" s="150"/>
      <c r="W41" s="150"/>
      <c r="X41" s="150"/>
      <c r="Y41" s="150"/>
      <c r="Z41" s="150"/>
    </row>
    <row r="42" ht="12.75" customHeight="1">
      <c r="A42" s="150"/>
      <c r="B42" s="150"/>
      <c r="C42" s="174"/>
      <c r="D42" s="150"/>
      <c r="E42" s="150"/>
      <c r="F42" s="150"/>
      <c r="G42" s="150"/>
      <c r="H42" s="150"/>
      <c r="I42" s="150"/>
      <c r="J42" s="150"/>
      <c r="K42" s="150"/>
      <c r="L42" s="150"/>
      <c r="M42" s="150"/>
      <c r="N42" s="150"/>
      <c r="O42" s="150"/>
      <c r="P42" s="150"/>
      <c r="Q42" s="150"/>
      <c r="R42" s="150"/>
      <c r="S42" s="150"/>
      <c r="T42" s="150"/>
      <c r="U42" s="150"/>
      <c r="V42" s="150"/>
      <c r="W42" s="150"/>
      <c r="X42" s="150"/>
      <c r="Y42" s="150"/>
      <c r="Z42" s="150"/>
    </row>
    <row r="43" ht="12.75" customHeight="1">
      <c r="A43" s="150"/>
      <c r="B43" s="150"/>
      <c r="C43" s="174"/>
      <c r="D43" s="150"/>
      <c r="E43" s="150"/>
      <c r="F43" s="150"/>
      <c r="G43" s="150"/>
      <c r="H43" s="150"/>
      <c r="I43" s="150"/>
      <c r="J43" s="150"/>
      <c r="K43" s="150"/>
      <c r="L43" s="150"/>
      <c r="M43" s="150"/>
      <c r="N43" s="150"/>
      <c r="O43" s="150"/>
      <c r="P43" s="150"/>
      <c r="Q43" s="150"/>
      <c r="R43" s="150"/>
      <c r="S43" s="150"/>
      <c r="T43" s="150"/>
      <c r="U43" s="150"/>
      <c r="V43" s="150"/>
      <c r="W43" s="150"/>
      <c r="X43" s="150"/>
      <c r="Y43" s="150"/>
      <c r="Z43" s="150"/>
    </row>
    <row r="44" ht="12.75" customHeight="1">
      <c r="A44" s="150"/>
      <c r="B44" s="150"/>
      <c r="C44" s="174"/>
      <c r="D44" s="150"/>
      <c r="E44" s="150"/>
      <c r="F44" s="150"/>
      <c r="G44" s="150"/>
      <c r="H44" s="150"/>
      <c r="I44" s="150"/>
      <c r="J44" s="150"/>
      <c r="K44" s="150"/>
      <c r="L44" s="150"/>
      <c r="M44" s="150"/>
      <c r="N44" s="150"/>
      <c r="O44" s="150"/>
      <c r="P44" s="150"/>
      <c r="Q44" s="150"/>
      <c r="R44" s="150"/>
      <c r="S44" s="150"/>
      <c r="T44" s="150"/>
      <c r="U44" s="150"/>
      <c r="V44" s="150"/>
      <c r="W44" s="150"/>
      <c r="X44" s="150"/>
      <c r="Y44" s="150"/>
      <c r="Z44" s="150"/>
    </row>
    <row r="45" ht="12.75" customHeight="1">
      <c r="A45" s="150"/>
      <c r="B45" s="150"/>
      <c r="C45" s="174"/>
      <c r="D45" s="150"/>
      <c r="E45" s="150"/>
      <c r="F45" s="150"/>
      <c r="G45" s="150"/>
      <c r="H45" s="150"/>
      <c r="I45" s="150"/>
      <c r="J45" s="150"/>
      <c r="K45" s="150"/>
      <c r="L45" s="150"/>
      <c r="M45" s="150"/>
      <c r="N45" s="150"/>
      <c r="O45" s="150"/>
      <c r="P45" s="150"/>
      <c r="Q45" s="150"/>
      <c r="R45" s="150"/>
      <c r="S45" s="150"/>
      <c r="T45" s="150"/>
      <c r="U45" s="150"/>
      <c r="V45" s="150"/>
      <c r="W45" s="150"/>
      <c r="X45" s="150"/>
      <c r="Y45" s="150"/>
      <c r="Z45" s="150"/>
    </row>
    <row r="46" ht="12.75" customHeight="1">
      <c r="A46" s="150"/>
      <c r="B46" s="150"/>
      <c r="C46" s="174"/>
      <c r="D46" s="150"/>
      <c r="E46" s="150"/>
      <c r="F46" s="150"/>
      <c r="G46" s="150"/>
      <c r="H46" s="150"/>
      <c r="I46" s="150"/>
      <c r="J46" s="150"/>
      <c r="K46" s="150"/>
      <c r="L46" s="150"/>
      <c r="M46" s="150"/>
      <c r="N46" s="150"/>
      <c r="O46" s="150"/>
      <c r="P46" s="150"/>
      <c r="Q46" s="150"/>
      <c r="R46" s="150"/>
      <c r="S46" s="150"/>
      <c r="T46" s="150"/>
      <c r="U46" s="150"/>
      <c r="V46" s="150"/>
      <c r="W46" s="150"/>
      <c r="X46" s="150"/>
      <c r="Y46" s="150"/>
      <c r="Z46" s="150"/>
    </row>
    <row r="47" ht="12.75" customHeight="1">
      <c r="A47" s="150"/>
      <c r="B47" s="150"/>
      <c r="C47" s="174"/>
      <c r="D47" s="150"/>
      <c r="E47" s="150"/>
      <c r="F47" s="150"/>
      <c r="G47" s="150"/>
      <c r="H47" s="150"/>
      <c r="I47" s="150"/>
      <c r="J47" s="150"/>
      <c r="K47" s="150"/>
      <c r="L47" s="150"/>
      <c r="M47" s="150"/>
      <c r="N47" s="150"/>
      <c r="O47" s="150"/>
      <c r="P47" s="150"/>
      <c r="Q47" s="150"/>
      <c r="R47" s="150"/>
      <c r="S47" s="150"/>
      <c r="T47" s="150"/>
      <c r="U47" s="150"/>
      <c r="V47" s="150"/>
      <c r="W47" s="150"/>
      <c r="X47" s="150"/>
      <c r="Y47" s="150"/>
      <c r="Z47" s="150"/>
    </row>
    <row r="48" ht="12.75" customHeight="1">
      <c r="A48" s="150"/>
      <c r="B48" s="150"/>
      <c r="C48" s="174"/>
      <c r="D48" s="150"/>
      <c r="E48" s="150"/>
      <c r="F48" s="150"/>
      <c r="G48" s="150"/>
      <c r="H48" s="150"/>
      <c r="I48" s="150"/>
      <c r="J48" s="150"/>
      <c r="K48" s="150"/>
      <c r="L48" s="150"/>
      <c r="M48" s="150"/>
      <c r="N48" s="150"/>
      <c r="O48" s="150"/>
      <c r="P48" s="150"/>
      <c r="Q48" s="150"/>
      <c r="R48" s="150"/>
      <c r="S48" s="150"/>
      <c r="T48" s="150"/>
      <c r="U48" s="150"/>
      <c r="V48" s="150"/>
      <c r="W48" s="150"/>
      <c r="X48" s="150"/>
      <c r="Y48" s="150"/>
      <c r="Z48" s="150"/>
    </row>
    <row r="49" ht="12.75" customHeight="1">
      <c r="A49" s="150"/>
      <c r="B49" s="150"/>
      <c r="C49" s="174"/>
      <c r="D49" s="150"/>
      <c r="E49" s="150"/>
      <c r="F49" s="150"/>
      <c r="G49" s="150"/>
      <c r="H49" s="150"/>
      <c r="I49" s="150"/>
      <c r="J49" s="150"/>
      <c r="K49" s="150"/>
      <c r="L49" s="150"/>
      <c r="M49" s="150"/>
      <c r="N49" s="150"/>
      <c r="O49" s="150"/>
      <c r="P49" s="150"/>
      <c r="Q49" s="150"/>
      <c r="R49" s="150"/>
      <c r="S49" s="150"/>
      <c r="T49" s="150"/>
      <c r="U49" s="150"/>
      <c r="V49" s="150"/>
      <c r="W49" s="150"/>
      <c r="X49" s="150"/>
      <c r="Y49" s="150"/>
      <c r="Z49" s="150"/>
    </row>
    <row r="50" ht="12.75" customHeight="1">
      <c r="A50" s="150"/>
      <c r="B50" s="150"/>
      <c r="C50" s="174"/>
      <c r="D50" s="150"/>
      <c r="E50" s="150"/>
      <c r="F50" s="150"/>
      <c r="G50" s="150"/>
      <c r="H50" s="150"/>
      <c r="I50" s="150"/>
      <c r="J50" s="150"/>
      <c r="K50" s="150"/>
      <c r="L50" s="150"/>
      <c r="M50" s="150"/>
      <c r="N50" s="150"/>
      <c r="O50" s="150"/>
      <c r="P50" s="150"/>
      <c r="Q50" s="150"/>
      <c r="R50" s="150"/>
      <c r="S50" s="150"/>
      <c r="T50" s="150"/>
      <c r="U50" s="150"/>
      <c r="V50" s="150"/>
      <c r="W50" s="150"/>
      <c r="X50" s="150"/>
      <c r="Y50" s="150"/>
      <c r="Z50" s="150"/>
    </row>
    <row r="51" ht="12.75" customHeight="1">
      <c r="A51" s="150"/>
      <c r="B51" s="150"/>
      <c r="C51" s="174"/>
      <c r="D51" s="150"/>
      <c r="E51" s="150"/>
      <c r="F51" s="150"/>
      <c r="G51" s="150"/>
      <c r="H51" s="150"/>
      <c r="I51" s="150"/>
      <c r="J51" s="150"/>
      <c r="K51" s="150"/>
      <c r="L51" s="150"/>
      <c r="M51" s="150"/>
      <c r="N51" s="150"/>
      <c r="O51" s="150"/>
      <c r="P51" s="150"/>
      <c r="Q51" s="150"/>
      <c r="R51" s="150"/>
      <c r="S51" s="150"/>
      <c r="T51" s="150"/>
      <c r="U51" s="150"/>
      <c r="V51" s="150"/>
      <c r="W51" s="150"/>
      <c r="X51" s="150"/>
      <c r="Y51" s="150"/>
      <c r="Z51" s="150"/>
    </row>
    <row r="52" ht="12.75" customHeight="1">
      <c r="A52" s="150"/>
      <c r="B52" s="150"/>
      <c r="C52" s="174"/>
      <c r="D52" s="150"/>
      <c r="E52" s="150"/>
      <c r="F52" s="150"/>
      <c r="G52" s="150"/>
      <c r="H52" s="150"/>
      <c r="I52" s="150"/>
      <c r="J52" s="150"/>
      <c r="K52" s="150"/>
      <c r="L52" s="150"/>
      <c r="M52" s="150"/>
      <c r="N52" s="150"/>
      <c r="O52" s="150"/>
      <c r="P52" s="150"/>
      <c r="Q52" s="150"/>
      <c r="R52" s="150"/>
      <c r="S52" s="150"/>
      <c r="T52" s="150"/>
      <c r="U52" s="150"/>
      <c r="V52" s="150"/>
      <c r="W52" s="150"/>
      <c r="X52" s="150"/>
      <c r="Y52" s="150"/>
      <c r="Z52" s="150"/>
    </row>
    <row r="53" ht="12.75" customHeight="1">
      <c r="A53" s="150"/>
      <c r="B53" s="150"/>
      <c r="C53" s="174"/>
      <c r="D53" s="150"/>
      <c r="E53" s="150"/>
      <c r="F53" s="150"/>
      <c r="G53" s="150"/>
      <c r="H53" s="150"/>
      <c r="I53" s="150"/>
      <c r="J53" s="150"/>
      <c r="K53" s="150"/>
      <c r="L53" s="150"/>
      <c r="M53" s="150"/>
      <c r="N53" s="150"/>
      <c r="O53" s="150"/>
      <c r="P53" s="150"/>
      <c r="Q53" s="150"/>
      <c r="R53" s="150"/>
      <c r="S53" s="150"/>
      <c r="T53" s="150"/>
      <c r="U53" s="150"/>
      <c r="V53" s="150"/>
      <c r="W53" s="150"/>
      <c r="X53" s="150"/>
      <c r="Y53" s="150"/>
      <c r="Z53" s="150"/>
    </row>
    <row r="54" ht="12.75" customHeight="1">
      <c r="A54" s="150"/>
      <c r="B54" s="150"/>
      <c r="C54" s="174"/>
      <c r="D54" s="150"/>
      <c r="E54" s="150"/>
      <c r="F54" s="150"/>
      <c r="G54" s="150"/>
      <c r="H54" s="150"/>
      <c r="I54" s="150"/>
      <c r="J54" s="150"/>
      <c r="K54" s="150"/>
      <c r="L54" s="150"/>
      <c r="M54" s="150"/>
      <c r="N54" s="150"/>
      <c r="O54" s="150"/>
      <c r="P54" s="150"/>
      <c r="Q54" s="150"/>
      <c r="R54" s="150"/>
      <c r="S54" s="150"/>
      <c r="T54" s="150"/>
      <c r="U54" s="150"/>
      <c r="V54" s="150"/>
      <c r="W54" s="150"/>
      <c r="X54" s="150"/>
      <c r="Y54" s="150"/>
      <c r="Z54" s="150"/>
    </row>
    <row r="55" ht="12.75" customHeight="1">
      <c r="A55" s="150"/>
      <c r="B55" s="150"/>
      <c r="C55" s="174"/>
      <c r="D55" s="150"/>
      <c r="E55" s="150"/>
      <c r="F55" s="150"/>
      <c r="G55" s="150"/>
      <c r="H55" s="150"/>
      <c r="I55" s="150"/>
      <c r="J55" s="150"/>
      <c r="K55" s="150"/>
      <c r="L55" s="150"/>
      <c r="M55" s="150"/>
      <c r="N55" s="150"/>
      <c r="O55" s="150"/>
      <c r="P55" s="150"/>
      <c r="Q55" s="150"/>
      <c r="R55" s="150"/>
      <c r="S55" s="150"/>
      <c r="T55" s="150"/>
      <c r="U55" s="150"/>
      <c r="V55" s="150"/>
      <c r="W55" s="150"/>
      <c r="X55" s="150"/>
      <c r="Y55" s="150"/>
      <c r="Z55" s="150"/>
    </row>
    <row r="56" ht="12.75" customHeight="1">
      <c r="A56" s="150"/>
      <c r="B56" s="150"/>
      <c r="C56" s="174"/>
      <c r="D56" s="150"/>
      <c r="E56" s="150"/>
      <c r="F56" s="150"/>
      <c r="G56" s="150"/>
      <c r="H56" s="150"/>
      <c r="I56" s="150"/>
      <c r="J56" s="150"/>
      <c r="K56" s="150"/>
      <c r="L56" s="150"/>
      <c r="M56" s="150"/>
      <c r="N56" s="150"/>
      <c r="O56" s="150"/>
      <c r="P56" s="150"/>
      <c r="Q56" s="150"/>
      <c r="R56" s="150"/>
      <c r="S56" s="150"/>
      <c r="T56" s="150"/>
      <c r="U56" s="150"/>
      <c r="V56" s="150"/>
      <c r="W56" s="150"/>
      <c r="X56" s="150"/>
      <c r="Y56" s="150"/>
      <c r="Z56" s="150"/>
    </row>
    <row r="57" ht="12.75" customHeight="1">
      <c r="A57" s="150"/>
      <c r="B57" s="150"/>
      <c r="C57" s="174"/>
      <c r="D57" s="150"/>
      <c r="E57" s="150"/>
      <c r="F57" s="150"/>
      <c r="G57" s="150"/>
      <c r="H57" s="150"/>
      <c r="I57" s="150"/>
      <c r="J57" s="150"/>
      <c r="K57" s="150"/>
      <c r="L57" s="150"/>
      <c r="M57" s="150"/>
      <c r="N57" s="150"/>
      <c r="O57" s="150"/>
      <c r="P57" s="150"/>
      <c r="Q57" s="150"/>
      <c r="R57" s="150"/>
      <c r="S57" s="150"/>
      <c r="T57" s="150"/>
      <c r="U57" s="150"/>
      <c r="V57" s="150"/>
      <c r="W57" s="150"/>
      <c r="X57" s="150"/>
      <c r="Y57" s="150"/>
      <c r="Z57" s="150"/>
    </row>
    <row r="58" ht="12.75" customHeight="1">
      <c r="A58" s="150"/>
      <c r="B58" s="150"/>
      <c r="C58" s="174"/>
      <c r="D58" s="150"/>
      <c r="E58" s="150"/>
      <c r="F58" s="150"/>
      <c r="G58" s="150"/>
      <c r="H58" s="150"/>
      <c r="I58" s="150"/>
      <c r="J58" s="150"/>
      <c r="K58" s="150"/>
      <c r="L58" s="150"/>
      <c r="M58" s="150"/>
      <c r="N58" s="150"/>
      <c r="O58" s="150"/>
      <c r="P58" s="150"/>
      <c r="Q58" s="150"/>
      <c r="R58" s="150"/>
      <c r="S58" s="150"/>
      <c r="T58" s="150"/>
      <c r="U58" s="150"/>
      <c r="V58" s="150"/>
      <c r="W58" s="150"/>
      <c r="X58" s="150"/>
      <c r="Y58" s="150"/>
      <c r="Z58" s="150"/>
    </row>
    <row r="59" ht="12.75" customHeight="1">
      <c r="A59" s="150"/>
      <c r="B59" s="150"/>
      <c r="C59" s="174"/>
      <c r="D59" s="150"/>
      <c r="E59" s="150"/>
      <c r="F59" s="150"/>
      <c r="G59" s="150"/>
      <c r="H59" s="150"/>
      <c r="I59" s="150"/>
      <c r="J59" s="150"/>
      <c r="K59" s="150"/>
      <c r="L59" s="150"/>
      <c r="M59" s="150"/>
      <c r="N59" s="150"/>
      <c r="O59" s="150"/>
      <c r="P59" s="150"/>
      <c r="Q59" s="150"/>
      <c r="R59" s="150"/>
      <c r="S59" s="150"/>
      <c r="T59" s="150"/>
      <c r="U59" s="150"/>
      <c r="V59" s="150"/>
      <c r="W59" s="150"/>
      <c r="X59" s="150"/>
      <c r="Y59" s="150"/>
      <c r="Z59" s="150"/>
    </row>
    <row r="60" ht="12.75" customHeight="1">
      <c r="A60" s="150"/>
      <c r="B60" s="150"/>
      <c r="C60" s="174"/>
      <c r="D60" s="150"/>
      <c r="E60" s="150"/>
      <c r="F60" s="150"/>
      <c r="G60" s="150"/>
      <c r="H60" s="150"/>
      <c r="I60" s="150"/>
      <c r="J60" s="150"/>
      <c r="K60" s="150"/>
      <c r="L60" s="150"/>
      <c r="M60" s="150"/>
      <c r="N60" s="150"/>
      <c r="O60" s="150"/>
      <c r="P60" s="150"/>
      <c r="Q60" s="150"/>
      <c r="R60" s="150"/>
      <c r="S60" s="150"/>
      <c r="T60" s="150"/>
      <c r="U60" s="150"/>
      <c r="V60" s="150"/>
      <c r="W60" s="150"/>
      <c r="X60" s="150"/>
      <c r="Y60" s="150"/>
      <c r="Z60" s="150"/>
    </row>
    <row r="61" ht="12.75" customHeight="1">
      <c r="A61" s="150"/>
      <c r="B61" s="150"/>
      <c r="C61" s="174"/>
      <c r="D61" s="150"/>
      <c r="E61" s="150"/>
      <c r="F61" s="150"/>
      <c r="G61" s="150"/>
      <c r="H61" s="150"/>
      <c r="I61" s="150"/>
      <c r="J61" s="150"/>
      <c r="K61" s="150"/>
      <c r="L61" s="150"/>
      <c r="M61" s="150"/>
      <c r="N61" s="150"/>
      <c r="O61" s="150"/>
      <c r="P61" s="150"/>
      <c r="Q61" s="150"/>
      <c r="R61" s="150"/>
      <c r="S61" s="150"/>
      <c r="T61" s="150"/>
      <c r="U61" s="150"/>
      <c r="V61" s="150"/>
      <c r="W61" s="150"/>
      <c r="X61" s="150"/>
      <c r="Y61" s="150"/>
      <c r="Z61" s="150"/>
    </row>
    <row r="62" ht="12.75" customHeight="1">
      <c r="A62" s="150"/>
      <c r="B62" s="150"/>
      <c r="C62" s="174"/>
      <c r="D62" s="150"/>
      <c r="E62" s="150"/>
      <c r="F62" s="150"/>
      <c r="G62" s="150"/>
      <c r="H62" s="150"/>
      <c r="I62" s="150"/>
      <c r="J62" s="150"/>
      <c r="K62" s="150"/>
      <c r="L62" s="150"/>
      <c r="M62" s="150"/>
      <c r="N62" s="150"/>
      <c r="O62" s="150"/>
      <c r="P62" s="150"/>
      <c r="Q62" s="150"/>
      <c r="R62" s="150"/>
      <c r="S62" s="150"/>
      <c r="T62" s="150"/>
      <c r="U62" s="150"/>
      <c r="V62" s="150"/>
      <c r="W62" s="150"/>
      <c r="X62" s="150"/>
      <c r="Y62" s="150"/>
      <c r="Z62" s="150"/>
    </row>
    <row r="63" ht="12.75" customHeight="1">
      <c r="A63" s="150"/>
      <c r="B63" s="150"/>
      <c r="C63" s="174"/>
      <c r="D63" s="150"/>
      <c r="E63" s="150"/>
      <c r="F63" s="150"/>
      <c r="G63" s="150"/>
      <c r="H63" s="150"/>
      <c r="I63" s="150"/>
      <c r="J63" s="150"/>
      <c r="K63" s="150"/>
      <c r="L63" s="150"/>
      <c r="M63" s="150"/>
      <c r="N63" s="150"/>
      <c r="O63" s="150"/>
      <c r="P63" s="150"/>
      <c r="Q63" s="150"/>
      <c r="R63" s="150"/>
      <c r="S63" s="150"/>
      <c r="T63" s="150"/>
      <c r="U63" s="150"/>
      <c r="V63" s="150"/>
      <c r="W63" s="150"/>
      <c r="X63" s="150"/>
      <c r="Y63" s="150"/>
      <c r="Z63" s="150"/>
    </row>
    <row r="64" ht="12.75" customHeight="1">
      <c r="A64" s="150"/>
      <c r="B64" s="150"/>
      <c r="C64" s="174"/>
      <c r="D64" s="150"/>
      <c r="E64" s="150"/>
      <c r="F64" s="150"/>
      <c r="G64" s="150"/>
      <c r="H64" s="150"/>
      <c r="I64" s="150"/>
      <c r="J64" s="150"/>
      <c r="K64" s="150"/>
      <c r="L64" s="150"/>
      <c r="M64" s="150"/>
      <c r="N64" s="150"/>
      <c r="O64" s="150"/>
      <c r="P64" s="150"/>
      <c r="Q64" s="150"/>
      <c r="R64" s="150"/>
      <c r="S64" s="150"/>
      <c r="T64" s="150"/>
      <c r="U64" s="150"/>
      <c r="V64" s="150"/>
      <c r="W64" s="150"/>
      <c r="X64" s="150"/>
      <c r="Y64" s="150"/>
      <c r="Z64" s="150"/>
    </row>
    <row r="65" ht="12.75" customHeight="1">
      <c r="A65" s="150"/>
      <c r="B65" s="150"/>
      <c r="C65" s="174"/>
      <c r="D65" s="150"/>
      <c r="E65" s="150"/>
      <c r="F65" s="150"/>
      <c r="G65" s="150"/>
      <c r="H65" s="150"/>
      <c r="I65" s="150"/>
      <c r="J65" s="150"/>
      <c r="K65" s="150"/>
      <c r="L65" s="150"/>
      <c r="M65" s="150"/>
      <c r="N65" s="150"/>
      <c r="O65" s="150"/>
      <c r="P65" s="150"/>
      <c r="Q65" s="150"/>
      <c r="R65" s="150"/>
      <c r="S65" s="150"/>
      <c r="T65" s="150"/>
      <c r="U65" s="150"/>
      <c r="V65" s="150"/>
      <c r="W65" s="150"/>
      <c r="X65" s="150"/>
      <c r="Y65" s="150"/>
      <c r="Z65" s="150"/>
    </row>
    <row r="66" ht="12.75" customHeight="1">
      <c r="A66" s="150"/>
      <c r="B66" s="150"/>
      <c r="C66" s="174"/>
      <c r="D66" s="150"/>
      <c r="E66" s="150"/>
      <c r="F66" s="150"/>
      <c r="G66" s="150"/>
      <c r="H66" s="150"/>
      <c r="I66" s="150"/>
      <c r="J66" s="150"/>
      <c r="K66" s="150"/>
      <c r="L66" s="150"/>
      <c r="M66" s="150"/>
      <c r="N66" s="150"/>
      <c r="O66" s="150"/>
      <c r="P66" s="150"/>
      <c r="Q66" s="150"/>
      <c r="R66" s="150"/>
      <c r="S66" s="150"/>
      <c r="T66" s="150"/>
      <c r="U66" s="150"/>
      <c r="V66" s="150"/>
      <c r="W66" s="150"/>
      <c r="X66" s="150"/>
      <c r="Y66" s="150"/>
      <c r="Z66" s="150"/>
    </row>
    <row r="67" ht="12.75" customHeight="1">
      <c r="A67" s="150"/>
      <c r="B67" s="150"/>
      <c r="C67" s="174"/>
      <c r="D67" s="150"/>
      <c r="E67" s="150"/>
      <c r="F67" s="150"/>
      <c r="G67" s="150"/>
      <c r="H67" s="150"/>
      <c r="I67" s="150"/>
      <c r="J67" s="150"/>
      <c r="K67" s="150"/>
      <c r="L67" s="150"/>
      <c r="M67" s="150"/>
      <c r="N67" s="150"/>
      <c r="O67" s="150"/>
      <c r="P67" s="150"/>
      <c r="Q67" s="150"/>
      <c r="R67" s="150"/>
      <c r="S67" s="150"/>
      <c r="T67" s="150"/>
      <c r="U67" s="150"/>
      <c r="V67" s="150"/>
      <c r="W67" s="150"/>
      <c r="X67" s="150"/>
      <c r="Y67" s="150"/>
      <c r="Z67" s="150"/>
    </row>
    <row r="68" ht="12.75" customHeight="1">
      <c r="A68" s="150"/>
      <c r="B68" s="150"/>
      <c r="C68" s="174"/>
      <c r="D68" s="150"/>
      <c r="E68" s="150"/>
      <c r="F68" s="150"/>
      <c r="G68" s="150"/>
      <c r="H68" s="150"/>
      <c r="I68" s="150"/>
      <c r="J68" s="150"/>
      <c r="K68" s="150"/>
      <c r="L68" s="150"/>
      <c r="M68" s="150"/>
      <c r="N68" s="150"/>
      <c r="O68" s="150"/>
      <c r="P68" s="150"/>
      <c r="Q68" s="150"/>
      <c r="R68" s="150"/>
      <c r="S68" s="150"/>
      <c r="T68" s="150"/>
      <c r="U68" s="150"/>
      <c r="V68" s="150"/>
      <c r="W68" s="150"/>
      <c r="X68" s="150"/>
      <c r="Y68" s="150"/>
      <c r="Z68" s="150"/>
    </row>
    <row r="69" ht="12.75" customHeight="1">
      <c r="A69" s="150"/>
      <c r="B69" s="150"/>
      <c r="C69" s="174"/>
      <c r="D69" s="150"/>
      <c r="E69" s="150"/>
      <c r="F69" s="150"/>
      <c r="G69" s="150"/>
      <c r="H69" s="150"/>
      <c r="I69" s="150"/>
      <c r="J69" s="150"/>
      <c r="K69" s="150"/>
      <c r="L69" s="150"/>
      <c r="M69" s="150"/>
      <c r="N69" s="150"/>
      <c r="O69" s="150"/>
      <c r="P69" s="150"/>
      <c r="Q69" s="150"/>
      <c r="R69" s="150"/>
      <c r="S69" s="150"/>
      <c r="T69" s="150"/>
      <c r="U69" s="150"/>
      <c r="V69" s="150"/>
      <c r="W69" s="150"/>
      <c r="X69" s="150"/>
      <c r="Y69" s="150"/>
      <c r="Z69" s="150"/>
    </row>
    <row r="70" ht="12.75" customHeight="1">
      <c r="A70" s="150"/>
      <c r="B70" s="150"/>
      <c r="C70" s="174"/>
      <c r="D70" s="150"/>
      <c r="E70" s="150"/>
      <c r="F70" s="150"/>
      <c r="G70" s="150"/>
      <c r="H70" s="150"/>
      <c r="I70" s="150"/>
      <c r="J70" s="150"/>
      <c r="K70" s="150"/>
      <c r="L70" s="150"/>
      <c r="M70" s="150"/>
      <c r="N70" s="150"/>
      <c r="O70" s="150"/>
      <c r="P70" s="150"/>
      <c r="Q70" s="150"/>
      <c r="R70" s="150"/>
      <c r="S70" s="150"/>
      <c r="T70" s="150"/>
      <c r="U70" s="150"/>
      <c r="V70" s="150"/>
      <c r="W70" s="150"/>
      <c r="X70" s="150"/>
      <c r="Y70" s="150"/>
      <c r="Z70" s="150"/>
    </row>
    <row r="71" ht="12.75" customHeight="1">
      <c r="A71" s="150"/>
      <c r="B71" s="150"/>
      <c r="C71" s="174"/>
      <c r="D71" s="150"/>
      <c r="E71" s="150"/>
      <c r="F71" s="150"/>
      <c r="G71" s="150"/>
      <c r="H71" s="150"/>
      <c r="I71" s="150"/>
      <c r="J71" s="150"/>
      <c r="K71" s="150"/>
      <c r="L71" s="150"/>
      <c r="M71" s="150"/>
      <c r="N71" s="150"/>
      <c r="O71" s="150"/>
      <c r="P71" s="150"/>
      <c r="Q71" s="150"/>
      <c r="R71" s="150"/>
      <c r="S71" s="150"/>
      <c r="T71" s="150"/>
      <c r="U71" s="150"/>
      <c r="V71" s="150"/>
      <c r="W71" s="150"/>
      <c r="X71" s="150"/>
      <c r="Y71" s="150"/>
      <c r="Z71" s="150"/>
    </row>
    <row r="72" ht="12.75" customHeight="1">
      <c r="A72" s="150"/>
      <c r="B72" s="150"/>
      <c r="C72" s="174"/>
      <c r="D72" s="150"/>
      <c r="E72" s="150"/>
      <c r="F72" s="150"/>
      <c r="G72" s="150"/>
      <c r="H72" s="150"/>
      <c r="I72" s="150"/>
      <c r="J72" s="150"/>
      <c r="K72" s="150"/>
      <c r="L72" s="150"/>
      <c r="M72" s="150"/>
      <c r="N72" s="150"/>
      <c r="O72" s="150"/>
      <c r="P72" s="150"/>
      <c r="Q72" s="150"/>
      <c r="R72" s="150"/>
      <c r="S72" s="150"/>
      <c r="T72" s="150"/>
      <c r="U72" s="150"/>
      <c r="V72" s="150"/>
      <c r="W72" s="150"/>
      <c r="X72" s="150"/>
      <c r="Y72" s="150"/>
      <c r="Z72" s="150"/>
    </row>
    <row r="73" ht="12.75" customHeight="1">
      <c r="A73" s="150"/>
      <c r="B73" s="150"/>
      <c r="C73" s="174"/>
      <c r="D73" s="150"/>
      <c r="E73" s="150"/>
      <c r="F73" s="150"/>
      <c r="G73" s="150"/>
      <c r="H73" s="150"/>
      <c r="I73" s="150"/>
      <c r="J73" s="150"/>
      <c r="K73" s="150"/>
      <c r="L73" s="150"/>
      <c r="M73" s="150"/>
      <c r="N73" s="150"/>
      <c r="O73" s="150"/>
      <c r="P73" s="150"/>
      <c r="Q73" s="150"/>
      <c r="R73" s="150"/>
      <c r="S73" s="150"/>
      <c r="T73" s="150"/>
      <c r="U73" s="150"/>
      <c r="V73" s="150"/>
      <c r="W73" s="150"/>
      <c r="X73" s="150"/>
      <c r="Y73" s="150"/>
      <c r="Z73" s="150"/>
    </row>
    <row r="74" ht="12.75" customHeight="1">
      <c r="A74" s="150"/>
      <c r="B74" s="150"/>
      <c r="C74" s="174"/>
      <c r="D74" s="150"/>
      <c r="E74" s="150"/>
      <c r="F74" s="150"/>
      <c r="G74" s="150"/>
      <c r="H74" s="150"/>
      <c r="I74" s="150"/>
      <c r="J74" s="150"/>
      <c r="K74" s="150"/>
      <c r="L74" s="150"/>
      <c r="M74" s="150"/>
      <c r="N74" s="150"/>
      <c r="O74" s="150"/>
      <c r="P74" s="150"/>
      <c r="Q74" s="150"/>
      <c r="R74" s="150"/>
      <c r="S74" s="150"/>
      <c r="T74" s="150"/>
      <c r="U74" s="150"/>
      <c r="V74" s="150"/>
      <c r="W74" s="150"/>
      <c r="X74" s="150"/>
      <c r="Y74" s="150"/>
      <c r="Z74" s="150"/>
    </row>
    <row r="75" ht="12.75" customHeight="1">
      <c r="A75" s="150"/>
      <c r="B75" s="150"/>
      <c r="C75" s="174"/>
      <c r="D75" s="150"/>
      <c r="E75" s="150"/>
      <c r="F75" s="150"/>
      <c r="G75" s="150"/>
      <c r="H75" s="150"/>
      <c r="I75" s="150"/>
      <c r="J75" s="150"/>
      <c r="K75" s="150"/>
      <c r="L75" s="150"/>
      <c r="M75" s="150"/>
      <c r="N75" s="150"/>
      <c r="O75" s="150"/>
      <c r="P75" s="150"/>
      <c r="Q75" s="150"/>
      <c r="R75" s="150"/>
      <c r="S75" s="150"/>
      <c r="T75" s="150"/>
      <c r="U75" s="150"/>
      <c r="V75" s="150"/>
      <c r="W75" s="150"/>
      <c r="X75" s="150"/>
      <c r="Y75" s="150"/>
      <c r="Z75" s="150"/>
    </row>
    <row r="76" ht="12.75" customHeight="1">
      <c r="A76" s="150"/>
      <c r="B76" s="150"/>
      <c r="C76" s="174"/>
      <c r="D76" s="150"/>
      <c r="E76" s="150"/>
      <c r="F76" s="150"/>
      <c r="G76" s="150"/>
      <c r="H76" s="150"/>
      <c r="I76" s="150"/>
      <c r="J76" s="150"/>
      <c r="K76" s="150"/>
      <c r="L76" s="150"/>
      <c r="M76" s="150"/>
      <c r="N76" s="150"/>
      <c r="O76" s="150"/>
      <c r="P76" s="150"/>
      <c r="Q76" s="150"/>
      <c r="R76" s="150"/>
      <c r="S76" s="150"/>
      <c r="T76" s="150"/>
      <c r="U76" s="150"/>
      <c r="V76" s="150"/>
      <c r="W76" s="150"/>
      <c r="X76" s="150"/>
      <c r="Y76" s="150"/>
      <c r="Z76" s="150"/>
    </row>
    <row r="77" ht="12.75" customHeight="1">
      <c r="A77" s="150"/>
      <c r="B77" s="150"/>
      <c r="C77" s="174"/>
      <c r="D77" s="150"/>
      <c r="E77" s="150"/>
      <c r="F77" s="150"/>
      <c r="G77" s="150"/>
      <c r="H77" s="150"/>
      <c r="I77" s="150"/>
      <c r="J77" s="150"/>
      <c r="K77" s="150"/>
      <c r="L77" s="150"/>
      <c r="M77" s="150"/>
      <c r="N77" s="150"/>
      <c r="O77" s="150"/>
      <c r="P77" s="150"/>
      <c r="Q77" s="150"/>
      <c r="R77" s="150"/>
      <c r="S77" s="150"/>
      <c r="T77" s="150"/>
      <c r="U77" s="150"/>
      <c r="V77" s="150"/>
      <c r="W77" s="150"/>
      <c r="X77" s="150"/>
      <c r="Y77" s="150"/>
      <c r="Z77" s="150"/>
    </row>
    <row r="78" ht="12.75" customHeight="1">
      <c r="A78" s="150"/>
      <c r="B78" s="150"/>
      <c r="C78" s="174"/>
      <c r="D78" s="150"/>
      <c r="E78" s="150"/>
      <c r="F78" s="150"/>
      <c r="G78" s="150"/>
      <c r="H78" s="150"/>
      <c r="I78" s="150"/>
      <c r="J78" s="150"/>
      <c r="K78" s="150"/>
      <c r="L78" s="150"/>
      <c r="M78" s="150"/>
      <c r="N78" s="150"/>
      <c r="O78" s="150"/>
      <c r="P78" s="150"/>
      <c r="Q78" s="150"/>
      <c r="R78" s="150"/>
      <c r="S78" s="150"/>
      <c r="T78" s="150"/>
      <c r="U78" s="150"/>
      <c r="V78" s="150"/>
      <c r="W78" s="150"/>
      <c r="X78" s="150"/>
      <c r="Y78" s="150"/>
      <c r="Z78" s="150"/>
    </row>
    <row r="79" ht="12.75" customHeight="1">
      <c r="A79" s="150"/>
      <c r="B79" s="150"/>
      <c r="C79" s="174"/>
      <c r="D79" s="150"/>
      <c r="E79" s="150"/>
      <c r="F79" s="150"/>
      <c r="G79" s="150"/>
      <c r="H79" s="150"/>
      <c r="I79" s="150"/>
      <c r="J79" s="150"/>
      <c r="K79" s="150"/>
      <c r="L79" s="150"/>
      <c r="M79" s="150"/>
      <c r="N79" s="150"/>
      <c r="O79" s="150"/>
      <c r="P79" s="150"/>
      <c r="Q79" s="150"/>
      <c r="R79" s="150"/>
      <c r="S79" s="150"/>
      <c r="T79" s="150"/>
      <c r="U79" s="150"/>
      <c r="V79" s="150"/>
      <c r="W79" s="150"/>
      <c r="X79" s="150"/>
      <c r="Y79" s="150"/>
      <c r="Z79" s="150"/>
    </row>
    <row r="80" ht="12.75" customHeight="1">
      <c r="A80" s="150"/>
      <c r="B80" s="150"/>
      <c r="C80" s="174"/>
      <c r="D80" s="150"/>
      <c r="E80" s="150"/>
      <c r="F80" s="150"/>
      <c r="G80" s="150"/>
      <c r="H80" s="150"/>
      <c r="I80" s="150"/>
      <c r="J80" s="150"/>
      <c r="K80" s="150"/>
      <c r="L80" s="150"/>
      <c r="M80" s="150"/>
      <c r="N80" s="150"/>
      <c r="O80" s="150"/>
      <c r="P80" s="150"/>
      <c r="Q80" s="150"/>
      <c r="R80" s="150"/>
      <c r="S80" s="150"/>
      <c r="T80" s="150"/>
      <c r="U80" s="150"/>
      <c r="V80" s="150"/>
      <c r="W80" s="150"/>
      <c r="X80" s="150"/>
      <c r="Y80" s="150"/>
      <c r="Z80" s="150"/>
    </row>
    <row r="81" ht="12.75" customHeight="1">
      <c r="A81" s="150"/>
      <c r="B81" s="150"/>
      <c r="C81" s="174"/>
      <c r="D81" s="150"/>
      <c r="E81" s="150"/>
      <c r="F81" s="150"/>
      <c r="G81" s="150"/>
      <c r="H81" s="150"/>
      <c r="I81" s="150"/>
      <c r="J81" s="150"/>
      <c r="K81" s="150"/>
      <c r="L81" s="150"/>
      <c r="M81" s="150"/>
      <c r="N81" s="150"/>
      <c r="O81" s="150"/>
      <c r="P81" s="150"/>
      <c r="Q81" s="150"/>
      <c r="R81" s="150"/>
      <c r="S81" s="150"/>
      <c r="T81" s="150"/>
      <c r="U81" s="150"/>
      <c r="V81" s="150"/>
      <c r="W81" s="150"/>
      <c r="X81" s="150"/>
      <c r="Y81" s="150"/>
      <c r="Z81" s="150"/>
    </row>
    <row r="82" ht="12.75" customHeight="1">
      <c r="A82" s="150"/>
      <c r="B82" s="150"/>
      <c r="C82" s="174"/>
      <c r="D82" s="150"/>
      <c r="E82" s="150"/>
      <c r="F82" s="150"/>
      <c r="G82" s="150"/>
      <c r="H82" s="150"/>
      <c r="I82" s="150"/>
      <c r="J82" s="150"/>
      <c r="K82" s="150"/>
      <c r="L82" s="150"/>
      <c r="M82" s="150"/>
      <c r="N82" s="150"/>
      <c r="O82" s="150"/>
      <c r="P82" s="150"/>
      <c r="Q82" s="150"/>
      <c r="R82" s="150"/>
      <c r="S82" s="150"/>
      <c r="T82" s="150"/>
      <c r="U82" s="150"/>
      <c r="V82" s="150"/>
      <c r="W82" s="150"/>
      <c r="X82" s="150"/>
      <c r="Y82" s="150"/>
      <c r="Z82" s="150"/>
    </row>
    <row r="83" ht="12.75" customHeight="1">
      <c r="A83" s="150"/>
      <c r="B83" s="150"/>
      <c r="C83" s="174"/>
      <c r="D83" s="150"/>
      <c r="E83" s="150"/>
      <c r="F83" s="150"/>
      <c r="G83" s="150"/>
      <c r="H83" s="150"/>
      <c r="I83" s="150"/>
      <c r="J83" s="150"/>
      <c r="K83" s="150"/>
      <c r="L83" s="150"/>
      <c r="M83" s="150"/>
      <c r="N83" s="150"/>
      <c r="O83" s="150"/>
      <c r="P83" s="150"/>
      <c r="Q83" s="150"/>
      <c r="R83" s="150"/>
      <c r="S83" s="150"/>
      <c r="T83" s="150"/>
      <c r="U83" s="150"/>
      <c r="V83" s="150"/>
      <c r="W83" s="150"/>
      <c r="X83" s="150"/>
      <c r="Y83" s="150"/>
      <c r="Z83" s="150"/>
    </row>
    <row r="84" ht="12.75" customHeight="1">
      <c r="A84" s="150"/>
      <c r="B84" s="150"/>
      <c r="C84" s="174"/>
      <c r="D84" s="150"/>
      <c r="E84" s="150"/>
      <c r="F84" s="150"/>
      <c r="G84" s="150"/>
      <c r="H84" s="150"/>
      <c r="I84" s="150"/>
      <c r="J84" s="150"/>
      <c r="K84" s="150"/>
      <c r="L84" s="150"/>
      <c r="M84" s="150"/>
      <c r="N84" s="150"/>
      <c r="O84" s="150"/>
      <c r="P84" s="150"/>
      <c r="Q84" s="150"/>
      <c r="R84" s="150"/>
      <c r="S84" s="150"/>
      <c r="T84" s="150"/>
      <c r="U84" s="150"/>
      <c r="V84" s="150"/>
      <c r="W84" s="150"/>
      <c r="X84" s="150"/>
      <c r="Y84" s="150"/>
      <c r="Z84" s="150"/>
    </row>
    <row r="85" ht="12.75" customHeight="1">
      <c r="A85" s="150"/>
      <c r="B85" s="150"/>
      <c r="C85" s="174"/>
      <c r="D85" s="150"/>
      <c r="E85" s="150"/>
      <c r="F85" s="150"/>
      <c r="G85" s="150"/>
      <c r="H85" s="150"/>
      <c r="I85" s="150"/>
      <c r="J85" s="150"/>
      <c r="K85" s="150"/>
      <c r="L85" s="150"/>
      <c r="M85" s="150"/>
      <c r="N85" s="150"/>
      <c r="O85" s="150"/>
      <c r="P85" s="150"/>
      <c r="Q85" s="150"/>
      <c r="R85" s="150"/>
      <c r="S85" s="150"/>
      <c r="T85" s="150"/>
      <c r="U85" s="150"/>
      <c r="V85" s="150"/>
      <c r="W85" s="150"/>
      <c r="X85" s="150"/>
      <c r="Y85" s="150"/>
      <c r="Z85" s="150"/>
    </row>
    <row r="86" ht="12.75" customHeight="1">
      <c r="A86" s="150"/>
      <c r="B86" s="150"/>
      <c r="C86" s="174"/>
      <c r="D86" s="150"/>
      <c r="E86" s="150"/>
      <c r="F86" s="150"/>
      <c r="G86" s="150"/>
      <c r="H86" s="150"/>
      <c r="I86" s="150"/>
      <c r="J86" s="150"/>
      <c r="K86" s="150"/>
      <c r="L86" s="150"/>
      <c r="M86" s="150"/>
      <c r="N86" s="150"/>
      <c r="O86" s="150"/>
      <c r="P86" s="150"/>
      <c r="Q86" s="150"/>
      <c r="R86" s="150"/>
      <c r="S86" s="150"/>
      <c r="T86" s="150"/>
      <c r="U86" s="150"/>
      <c r="V86" s="150"/>
      <c r="W86" s="150"/>
      <c r="X86" s="150"/>
      <c r="Y86" s="150"/>
      <c r="Z86" s="150"/>
    </row>
    <row r="87" ht="12.75" customHeight="1">
      <c r="A87" s="150"/>
      <c r="B87" s="150"/>
      <c r="C87" s="174"/>
      <c r="D87" s="150"/>
      <c r="E87" s="150"/>
      <c r="F87" s="150"/>
      <c r="G87" s="150"/>
      <c r="H87" s="150"/>
      <c r="I87" s="150"/>
      <c r="J87" s="150"/>
      <c r="K87" s="150"/>
      <c r="L87" s="150"/>
      <c r="M87" s="150"/>
      <c r="N87" s="150"/>
      <c r="O87" s="150"/>
      <c r="P87" s="150"/>
      <c r="Q87" s="150"/>
      <c r="R87" s="150"/>
      <c r="S87" s="150"/>
      <c r="T87" s="150"/>
      <c r="U87" s="150"/>
      <c r="V87" s="150"/>
      <c r="W87" s="150"/>
      <c r="X87" s="150"/>
      <c r="Y87" s="150"/>
      <c r="Z87" s="150"/>
    </row>
    <row r="88" ht="12.75" customHeight="1">
      <c r="A88" s="150"/>
      <c r="B88" s="150"/>
      <c r="C88" s="174"/>
      <c r="D88" s="150"/>
      <c r="E88" s="150"/>
      <c r="F88" s="150"/>
      <c r="G88" s="150"/>
      <c r="H88" s="150"/>
      <c r="I88" s="150"/>
      <c r="J88" s="150"/>
      <c r="K88" s="150"/>
      <c r="L88" s="150"/>
      <c r="M88" s="150"/>
      <c r="N88" s="150"/>
      <c r="O88" s="150"/>
      <c r="P88" s="150"/>
      <c r="Q88" s="150"/>
      <c r="R88" s="150"/>
      <c r="S88" s="150"/>
      <c r="T88" s="150"/>
      <c r="U88" s="150"/>
      <c r="V88" s="150"/>
      <c r="W88" s="150"/>
      <c r="X88" s="150"/>
      <c r="Y88" s="150"/>
      <c r="Z88" s="150"/>
    </row>
    <row r="89" ht="12.75" customHeight="1">
      <c r="A89" s="150"/>
      <c r="B89" s="150"/>
      <c r="C89" s="174"/>
      <c r="D89" s="150"/>
      <c r="E89" s="150"/>
      <c r="F89" s="150"/>
      <c r="G89" s="150"/>
      <c r="H89" s="150"/>
      <c r="I89" s="150"/>
      <c r="J89" s="150"/>
      <c r="K89" s="150"/>
      <c r="L89" s="150"/>
      <c r="M89" s="150"/>
      <c r="N89" s="150"/>
      <c r="O89" s="150"/>
      <c r="P89" s="150"/>
      <c r="Q89" s="150"/>
      <c r="R89" s="150"/>
      <c r="S89" s="150"/>
      <c r="T89" s="150"/>
      <c r="U89" s="150"/>
      <c r="V89" s="150"/>
      <c r="W89" s="150"/>
      <c r="X89" s="150"/>
      <c r="Y89" s="150"/>
      <c r="Z89" s="150"/>
    </row>
    <row r="90" ht="12.75" customHeight="1">
      <c r="A90" s="150"/>
      <c r="B90" s="150"/>
      <c r="C90" s="174"/>
      <c r="D90" s="150"/>
      <c r="E90" s="150"/>
      <c r="F90" s="150"/>
      <c r="G90" s="150"/>
      <c r="H90" s="150"/>
      <c r="I90" s="150"/>
      <c r="J90" s="150"/>
      <c r="K90" s="150"/>
      <c r="L90" s="150"/>
      <c r="M90" s="150"/>
      <c r="N90" s="150"/>
      <c r="O90" s="150"/>
      <c r="P90" s="150"/>
      <c r="Q90" s="150"/>
      <c r="R90" s="150"/>
      <c r="S90" s="150"/>
      <c r="T90" s="150"/>
      <c r="U90" s="150"/>
      <c r="V90" s="150"/>
      <c r="W90" s="150"/>
      <c r="X90" s="150"/>
      <c r="Y90" s="150"/>
      <c r="Z90" s="150"/>
    </row>
    <row r="91" ht="12.75" customHeight="1">
      <c r="A91" s="150"/>
      <c r="B91" s="150"/>
      <c r="C91" s="174"/>
      <c r="D91" s="150"/>
      <c r="E91" s="150"/>
      <c r="F91" s="150"/>
      <c r="G91" s="150"/>
      <c r="H91" s="150"/>
      <c r="I91" s="150"/>
      <c r="J91" s="150"/>
      <c r="K91" s="150"/>
      <c r="L91" s="150"/>
      <c r="M91" s="150"/>
      <c r="N91" s="150"/>
      <c r="O91" s="150"/>
      <c r="P91" s="150"/>
      <c r="Q91" s="150"/>
      <c r="R91" s="150"/>
      <c r="S91" s="150"/>
      <c r="T91" s="150"/>
      <c r="U91" s="150"/>
      <c r="V91" s="150"/>
      <c r="W91" s="150"/>
      <c r="X91" s="150"/>
      <c r="Y91" s="150"/>
      <c r="Z91" s="150"/>
    </row>
    <row r="92" ht="12.75" customHeight="1">
      <c r="A92" s="150"/>
      <c r="B92" s="150"/>
      <c r="C92" s="174"/>
      <c r="D92" s="150"/>
      <c r="E92" s="150"/>
      <c r="F92" s="150"/>
      <c r="G92" s="150"/>
      <c r="H92" s="150"/>
      <c r="I92" s="150"/>
      <c r="J92" s="150"/>
      <c r="K92" s="150"/>
      <c r="L92" s="150"/>
      <c r="M92" s="150"/>
      <c r="N92" s="150"/>
      <c r="O92" s="150"/>
      <c r="P92" s="150"/>
      <c r="Q92" s="150"/>
      <c r="R92" s="150"/>
      <c r="S92" s="150"/>
      <c r="T92" s="150"/>
      <c r="U92" s="150"/>
      <c r="V92" s="150"/>
      <c r="W92" s="150"/>
      <c r="X92" s="150"/>
      <c r="Y92" s="150"/>
      <c r="Z92" s="150"/>
    </row>
    <row r="93" ht="12.75" customHeight="1">
      <c r="A93" s="150"/>
      <c r="B93" s="150"/>
      <c r="C93" s="174"/>
      <c r="D93" s="150"/>
      <c r="E93" s="150"/>
      <c r="F93" s="150"/>
      <c r="G93" s="150"/>
      <c r="H93" s="150"/>
      <c r="I93" s="150"/>
      <c r="J93" s="150"/>
      <c r="K93" s="150"/>
      <c r="L93" s="150"/>
      <c r="M93" s="150"/>
      <c r="N93" s="150"/>
      <c r="O93" s="150"/>
      <c r="P93" s="150"/>
      <c r="Q93" s="150"/>
      <c r="R93" s="150"/>
      <c r="S93" s="150"/>
      <c r="T93" s="150"/>
      <c r="U93" s="150"/>
      <c r="V93" s="150"/>
      <c r="W93" s="150"/>
      <c r="X93" s="150"/>
      <c r="Y93" s="150"/>
      <c r="Z93" s="150"/>
    </row>
    <row r="94" ht="12.75" customHeight="1">
      <c r="A94" s="150"/>
      <c r="B94" s="150"/>
      <c r="C94" s="174"/>
      <c r="D94" s="150"/>
      <c r="E94" s="150"/>
      <c r="F94" s="150"/>
      <c r="G94" s="150"/>
      <c r="H94" s="150"/>
      <c r="I94" s="150"/>
      <c r="J94" s="150"/>
      <c r="K94" s="150"/>
      <c r="L94" s="150"/>
      <c r="M94" s="150"/>
      <c r="N94" s="150"/>
      <c r="O94" s="150"/>
      <c r="P94" s="150"/>
      <c r="Q94" s="150"/>
      <c r="R94" s="150"/>
      <c r="S94" s="150"/>
      <c r="T94" s="150"/>
      <c r="U94" s="150"/>
      <c r="V94" s="150"/>
      <c r="W94" s="150"/>
      <c r="X94" s="150"/>
      <c r="Y94" s="150"/>
      <c r="Z94" s="150"/>
    </row>
    <row r="95" ht="12.75" customHeight="1">
      <c r="A95" s="150"/>
      <c r="B95" s="150"/>
      <c r="C95" s="174"/>
      <c r="D95" s="150"/>
      <c r="E95" s="150"/>
      <c r="F95" s="150"/>
      <c r="G95" s="150"/>
      <c r="H95" s="150"/>
      <c r="I95" s="150"/>
      <c r="J95" s="150"/>
      <c r="K95" s="150"/>
      <c r="L95" s="150"/>
      <c r="M95" s="150"/>
      <c r="N95" s="150"/>
      <c r="O95" s="150"/>
      <c r="P95" s="150"/>
      <c r="Q95" s="150"/>
      <c r="R95" s="150"/>
      <c r="S95" s="150"/>
      <c r="T95" s="150"/>
      <c r="U95" s="150"/>
      <c r="V95" s="150"/>
      <c r="W95" s="150"/>
      <c r="X95" s="150"/>
      <c r="Y95" s="150"/>
      <c r="Z95" s="150"/>
    </row>
    <row r="96" ht="12.75" customHeight="1">
      <c r="A96" s="150"/>
      <c r="B96" s="150"/>
      <c r="C96" s="174"/>
      <c r="D96" s="150"/>
      <c r="E96" s="150"/>
      <c r="F96" s="150"/>
      <c r="G96" s="150"/>
      <c r="H96" s="150"/>
      <c r="I96" s="150"/>
      <c r="J96" s="150"/>
      <c r="K96" s="150"/>
      <c r="L96" s="150"/>
      <c r="M96" s="150"/>
      <c r="N96" s="150"/>
      <c r="O96" s="150"/>
      <c r="P96" s="150"/>
      <c r="Q96" s="150"/>
      <c r="R96" s="150"/>
      <c r="S96" s="150"/>
      <c r="T96" s="150"/>
      <c r="U96" s="150"/>
      <c r="V96" s="150"/>
      <c r="W96" s="150"/>
      <c r="X96" s="150"/>
      <c r="Y96" s="150"/>
      <c r="Z96" s="150"/>
    </row>
    <row r="97" ht="12.75" customHeight="1">
      <c r="A97" s="150"/>
      <c r="B97" s="150"/>
      <c r="C97" s="174"/>
      <c r="D97" s="150"/>
      <c r="E97" s="150"/>
      <c r="F97" s="150"/>
      <c r="G97" s="150"/>
      <c r="H97" s="150"/>
      <c r="I97" s="150"/>
      <c r="J97" s="150"/>
      <c r="K97" s="150"/>
      <c r="L97" s="150"/>
      <c r="M97" s="150"/>
      <c r="N97" s="150"/>
      <c r="O97" s="150"/>
      <c r="P97" s="150"/>
      <c r="Q97" s="150"/>
      <c r="R97" s="150"/>
      <c r="S97" s="150"/>
      <c r="T97" s="150"/>
      <c r="U97" s="150"/>
      <c r="V97" s="150"/>
      <c r="W97" s="150"/>
      <c r="X97" s="150"/>
      <c r="Y97" s="150"/>
      <c r="Z97" s="150"/>
    </row>
    <row r="98" ht="12.75" customHeight="1">
      <c r="A98" s="150"/>
      <c r="B98" s="150"/>
      <c r="C98" s="174"/>
      <c r="D98" s="150"/>
      <c r="E98" s="150"/>
      <c r="F98" s="150"/>
      <c r="G98" s="150"/>
      <c r="H98" s="150"/>
      <c r="I98" s="150"/>
      <c r="J98" s="150"/>
      <c r="K98" s="150"/>
      <c r="L98" s="150"/>
      <c r="M98" s="150"/>
      <c r="N98" s="150"/>
      <c r="O98" s="150"/>
      <c r="P98" s="150"/>
      <c r="Q98" s="150"/>
      <c r="R98" s="150"/>
      <c r="S98" s="150"/>
      <c r="T98" s="150"/>
      <c r="U98" s="150"/>
      <c r="V98" s="150"/>
      <c r="W98" s="150"/>
      <c r="X98" s="150"/>
      <c r="Y98" s="150"/>
      <c r="Z98" s="150"/>
    </row>
    <row r="99" ht="12.75" customHeight="1">
      <c r="A99" s="150"/>
      <c r="B99" s="150"/>
      <c r="C99" s="174"/>
      <c r="D99" s="150"/>
      <c r="E99" s="150"/>
      <c r="F99" s="150"/>
      <c r="G99" s="150"/>
      <c r="H99" s="150"/>
      <c r="I99" s="150"/>
      <c r="J99" s="150"/>
      <c r="K99" s="150"/>
      <c r="L99" s="150"/>
      <c r="M99" s="150"/>
      <c r="N99" s="150"/>
      <c r="O99" s="150"/>
      <c r="P99" s="150"/>
      <c r="Q99" s="150"/>
      <c r="R99" s="150"/>
      <c r="S99" s="150"/>
      <c r="T99" s="150"/>
      <c r="U99" s="150"/>
      <c r="V99" s="150"/>
      <c r="W99" s="150"/>
      <c r="X99" s="150"/>
      <c r="Y99" s="150"/>
      <c r="Z99" s="150"/>
    </row>
    <row r="100" ht="12.75" customHeight="1">
      <c r="A100" s="150"/>
      <c r="B100" s="150"/>
      <c r="C100" s="174"/>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row>
    <row r="101" ht="12.75" customHeight="1">
      <c r="A101" s="150"/>
      <c r="B101" s="150"/>
      <c r="C101" s="174"/>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row>
    <row r="102" ht="12.75" customHeight="1">
      <c r="A102" s="150"/>
      <c r="B102" s="150"/>
      <c r="C102" s="174"/>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row>
    <row r="103" ht="12.75" customHeight="1">
      <c r="A103" s="150"/>
      <c r="B103" s="150"/>
      <c r="C103" s="174"/>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row>
    <row r="104" ht="12.75" customHeight="1">
      <c r="A104" s="150"/>
      <c r="B104" s="150"/>
      <c r="C104" s="174"/>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row>
    <row r="105" ht="12.75" customHeight="1">
      <c r="A105" s="150"/>
      <c r="B105" s="150"/>
      <c r="C105" s="174"/>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row>
    <row r="106" ht="12.75" customHeight="1">
      <c r="A106" s="150"/>
      <c r="B106" s="150"/>
      <c r="C106" s="174"/>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row>
    <row r="107" ht="12.75" customHeight="1">
      <c r="A107" s="150"/>
      <c r="B107" s="150"/>
      <c r="C107" s="174"/>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row>
    <row r="108" ht="12.75" customHeight="1">
      <c r="A108" s="150"/>
      <c r="B108" s="150"/>
      <c r="C108" s="174"/>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row>
    <row r="109" ht="12.75" customHeight="1">
      <c r="A109" s="150"/>
      <c r="B109" s="150"/>
      <c r="C109" s="174"/>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row>
    <row r="110" ht="12.75" customHeight="1">
      <c r="A110" s="150"/>
      <c r="B110" s="150"/>
      <c r="C110" s="174"/>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row>
    <row r="111" ht="12.75" customHeight="1">
      <c r="A111" s="150"/>
      <c r="B111" s="150"/>
      <c r="C111" s="174"/>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row>
    <row r="112" ht="12.75" customHeight="1">
      <c r="A112" s="150"/>
      <c r="B112" s="150"/>
      <c r="C112" s="174"/>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row>
    <row r="113" ht="12.75" customHeight="1">
      <c r="A113" s="150"/>
      <c r="B113" s="150"/>
      <c r="C113" s="174"/>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row>
    <row r="114" ht="12.75" customHeight="1">
      <c r="A114" s="150"/>
      <c r="B114" s="150"/>
      <c r="C114" s="174"/>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row>
    <row r="115" ht="12.75" customHeight="1">
      <c r="A115" s="150"/>
      <c r="B115" s="150"/>
      <c r="C115" s="174"/>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row>
    <row r="116" ht="12.75" customHeight="1">
      <c r="A116" s="150"/>
      <c r="B116" s="150"/>
      <c r="C116" s="174"/>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row>
    <row r="117" ht="12.75" customHeight="1">
      <c r="A117" s="150"/>
      <c r="B117" s="150"/>
      <c r="C117" s="174"/>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row>
    <row r="118" ht="12.75" customHeight="1">
      <c r="A118" s="150"/>
      <c r="B118" s="150"/>
      <c r="C118" s="174"/>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row>
    <row r="119" ht="12.75" customHeight="1">
      <c r="A119" s="150"/>
      <c r="B119" s="150"/>
      <c r="C119" s="174"/>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row>
    <row r="120" ht="12.75" customHeight="1">
      <c r="A120" s="150"/>
      <c r="B120" s="150"/>
      <c r="C120" s="174"/>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row>
    <row r="121" ht="12.75" customHeight="1">
      <c r="A121" s="150"/>
      <c r="B121" s="150"/>
      <c r="C121" s="174"/>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row>
    <row r="122" ht="12.75" customHeight="1">
      <c r="A122" s="150"/>
      <c r="B122" s="150"/>
      <c r="C122" s="174"/>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row>
    <row r="123" ht="12.75" customHeight="1">
      <c r="A123" s="150"/>
      <c r="B123" s="150"/>
      <c r="C123" s="174"/>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row>
    <row r="124" ht="12.75" customHeight="1">
      <c r="A124" s="150"/>
      <c r="B124" s="150"/>
      <c r="C124" s="174"/>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row>
    <row r="125" ht="12.75" customHeight="1">
      <c r="A125" s="150"/>
      <c r="B125" s="150"/>
      <c r="C125" s="174"/>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row>
    <row r="126" ht="12.75" customHeight="1">
      <c r="A126" s="150"/>
      <c r="B126" s="150"/>
      <c r="C126" s="174"/>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row>
    <row r="127" ht="12.75" customHeight="1">
      <c r="A127" s="150"/>
      <c r="B127" s="150"/>
      <c r="C127" s="174"/>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row>
    <row r="128" ht="12.75" customHeight="1">
      <c r="A128" s="150"/>
      <c r="B128" s="150"/>
      <c r="C128" s="174"/>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row>
    <row r="129" ht="12.75" customHeight="1">
      <c r="A129" s="150"/>
      <c r="B129" s="150"/>
      <c r="C129" s="174"/>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row>
    <row r="130" ht="12.75" customHeight="1">
      <c r="A130" s="150"/>
      <c r="B130" s="150"/>
      <c r="C130" s="174"/>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row>
    <row r="131" ht="12.75" customHeight="1">
      <c r="A131" s="150"/>
      <c r="B131" s="150"/>
      <c r="C131" s="174"/>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row>
    <row r="132" ht="12.75" customHeight="1">
      <c r="A132" s="150"/>
      <c r="B132" s="150"/>
      <c r="C132" s="174"/>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row>
    <row r="133" ht="12.75" customHeight="1">
      <c r="A133" s="150"/>
      <c r="B133" s="150"/>
      <c r="C133" s="174"/>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row>
    <row r="134" ht="12.75" customHeight="1">
      <c r="A134" s="150"/>
      <c r="B134" s="150"/>
      <c r="C134" s="174"/>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row>
    <row r="135" ht="12.75" customHeight="1">
      <c r="A135" s="150"/>
      <c r="B135" s="150"/>
      <c r="C135" s="174"/>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row>
    <row r="136" ht="12.75" customHeight="1">
      <c r="A136" s="150"/>
      <c r="B136" s="150"/>
      <c r="C136" s="174"/>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row>
    <row r="137" ht="12.75" customHeight="1">
      <c r="A137" s="150"/>
      <c r="B137" s="150"/>
      <c r="C137" s="174"/>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row>
    <row r="138" ht="12.75" customHeight="1">
      <c r="A138" s="150"/>
      <c r="B138" s="150"/>
      <c r="C138" s="174"/>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row>
    <row r="139" ht="12.75" customHeight="1">
      <c r="A139" s="150"/>
      <c r="B139" s="150"/>
      <c r="C139" s="174"/>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row>
    <row r="140" ht="12.75" customHeight="1">
      <c r="A140" s="150"/>
      <c r="B140" s="150"/>
      <c r="C140" s="174"/>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row>
    <row r="141" ht="12.75" customHeight="1">
      <c r="A141" s="150"/>
      <c r="B141" s="150"/>
      <c r="C141" s="174"/>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row>
    <row r="142" ht="12.75" customHeight="1">
      <c r="A142" s="150"/>
      <c r="B142" s="150"/>
      <c r="C142" s="174"/>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row>
    <row r="143" ht="12.75" customHeight="1">
      <c r="A143" s="150"/>
      <c r="B143" s="150"/>
      <c r="C143" s="174"/>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row>
    <row r="144" ht="12.75" customHeight="1">
      <c r="A144" s="150"/>
      <c r="B144" s="150"/>
      <c r="C144" s="174"/>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row>
    <row r="145" ht="12.75" customHeight="1">
      <c r="A145" s="150"/>
      <c r="B145" s="150"/>
      <c r="C145" s="174"/>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row>
    <row r="146" ht="12.75" customHeight="1">
      <c r="A146" s="150"/>
      <c r="B146" s="150"/>
      <c r="C146" s="174"/>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row>
    <row r="147" ht="12.75" customHeight="1">
      <c r="A147" s="150"/>
      <c r="B147" s="150"/>
      <c r="C147" s="174"/>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row>
    <row r="148" ht="12.75" customHeight="1">
      <c r="A148" s="150"/>
      <c r="B148" s="150"/>
      <c r="C148" s="174"/>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row>
    <row r="149" ht="12.75" customHeight="1">
      <c r="A149" s="150"/>
      <c r="B149" s="150"/>
      <c r="C149" s="174"/>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row>
    <row r="150" ht="12.75" customHeight="1">
      <c r="A150" s="150"/>
      <c r="B150" s="150"/>
      <c r="C150" s="174"/>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row>
    <row r="151" ht="12.75" customHeight="1">
      <c r="A151" s="150"/>
      <c r="B151" s="150"/>
      <c r="C151" s="174"/>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row>
    <row r="152" ht="12.75" customHeight="1">
      <c r="A152" s="150"/>
      <c r="B152" s="150"/>
      <c r="C152" s="174"/>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row>
    <row r="153" ht="12.75" customHeight="1">
      <c r="A153" s="150"/>
      <c r="B153" s="150"/>
      <c r="C153" s="174"/>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row>
    <row r="154" ht="12.75" customHeight="1">
      <c r="A154" s="150"/>
      <c r="B154" s="150"/>
      <c r="C154" s="174"/>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row>
    <row r="155" ht="12.75" customHeight="1">
      <c r="A155" s="150"/>
      <c r="B155" s="150"/>
      <c r="C155" s="174"/>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row>
    <row r="156" ht="12.75" customHeight="1">
      <c r="A156" s="150"/>
      <c r="B156" s="150"/>
      <c r="C156" s="174"/>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row>
    <row r="157" ht="12.75" customHeight="1">
      <c r="A157" s="150"/>
      <c r="B157" s="150"/>
      <c r="C157" s="174"/>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row>
    <row r="158" ht="12.75" customHeight="1">
      <c r="A158" s="150"/>
      <c r="B158" s="150"/>
      <c r="C158" s="174"/>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row>
    <row r="159" ht="12.75" customHeight="1">
      <c r="A159" s="150"/>
      <c r="B159" s="150"/>
      <c r="C159" s="174"/>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row>
    <row r="160" ht="12.75" customHeight="1">
      <c r="A160" s="150"/>
      <c r="B160" s="150"/>
      <c r="C160" s="174"/>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row>
    <row r="161" ht="12.75" customHeight="1">
      <c r="A161" s="150"/>
      <c r="B161" s="150"/>
      <c r="C161" s="174"/>
      <c r="D161" s="150"/>
      <c r="E161" s="150"/>
      <c r="F161" s="150"/>
      <c r="G161" s="150"/>
      <c r="H161" s="150"/>
      <c r="I161" s="150"/>
      <c r="J161" s="150"/>
      <c r="K161" s="150"/>
      <c r="L161" s="150"/>
      <c r="M161" s="150"/>
      <c r="N161" s="150"/>
      <c r="O161" s="150"/>
      <c r="P161" s="150"/>
      <c r="Q161" s="150"/>
      <c r="R161" s="150"/>
      <c r="S161" s="150"/>
      <c r="T161" s="150"/>
      <c r="U161" s="150"/>
      <c r="V161" s="150"/>
      <c r="W161" s="150"/>
      <c r="X161" s="150"/>
      <c r="Y161" s="150"/>
      <c r="Z161" s="150"/>
    </row>
    <row r="162" ht="12.75" customHeight="1">
      <c r="A162" s="150"/>
      <c r="B162" s="150"/>
      <c r="C162" s="174"/>
      <c r="D162" s="150"/>
      <c r="E162" s="150"/>
      <c r="F162" s="150"/>
      <c r="G162" s="150"/>
      <c r="H162" s="150"/>
      <c r="I162" s="150"/>
      <c r="J162" s="150"/>
      <c r="K162" s="150"/>
      <c r="L162" s="150"/>
      <c r="M162" s="150"/>
      <c r="N162" s="150"/>
      <c r="O162" s="150"/>
      <c r="P162" s="150"/>
      <c r="Q162" s="150"/>
      <c r="R162" s="150"/>
      <c r="S162" s="150"/>
      <c r="T162" s="150"/>
      <c r="U162" s="150"/>
      <c r="V162" s="150"/>
      <c r="W162" s="150"/>
      <c r="X162" s="150"/>
      <c r="Y162" s="150"/>
      <c r="Z162" s="150"/>
    </row>
    <row r="163" ht="12.75" customHeight="1">
      <c r="A163" s="150"/>
      <c r="B163" s="150"/>
      <c r="C163" s="174"/>
      <c r="D163" s="150"/>
      <c r="E163" s="150"/>
      <c r="F163" s="150"/>
      <c r="G163" s="150"/>
      <c r="H163" s="150"/>
      <c r="I163" s="150"/>
      <c r="J163" s="150"/>
      <c r="K163" s="150"/>
      <c r="L163" s="150"/>
      <c r="M163" s="150"/>
      <c r="N163" s="150"/>
      <c r="O163" s="150"/>
      <c r="P163" s="150"/>
      <c r="Q163" s="150"/>
      <c r="R163" s="150"/>
      <c r="S163" s="150"/>
      <c r="T163" s="150"/>
      <c r="U163" s="150"/>
      <c r="V163" s="150"/>
      <c r="W163" s="150"/>
      <c r="X163" s="150"/>
      <c r="Y163" s="150"/>
      <c r="Z163" s="150"/>
    </row>
    <row r="164" ht="12.75" customHeight="1">
      <c r="A164" s="150"/>
      <c r="B164" s="150"/>
      <c r="C164" s="174"/>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row>
    <row r="165" ht="12.75" customHeight="1">
      <c r="A165" s="150"/>
      <c r="B165" s="150"/>
      <c r="C165" s="174"/>
      <c r="D165" s="150"/>
      <c r="E165" s="150"/>
      <c r="F165" s="150"/>
      <c r="G165" s="150"/>
      <c r="H165" s="150"/>
      <c r="I165" s="150"/>
      <c r="J165" s="150"/>
      <c r="K165" s="150"/>
      <c r="L165" s="150"/>
      <c r="M165" s="150"/>
      <c r="N165" s="150"/>
      <c r="O165" s="150"/>
      <c r="P165" s="150"/>
      <c r="Q165" s="150"/>
      <c r="R165" s="150"/>
      <c r="S165" s="150"/>
      <c r="T165" s="150"/>
      <c r="U165" s="150"/>
      <c r="V165" s="150"/>
      <c r="W165" s="150"/>
      <c r="X165" s="150"/>
      <c r="Y165" s="150"/>
      <c r="Z165" s="150"/>
    </row>
    <row r="166" ht="12.75" customHeight="1">
      <c r="A166" s="150"/>
      <c r="B166" s="150"/>
      <c r="C166" s="174"/>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row>
    <row r="167" ht="12.75" customHeight="1">
      <c r="A167" s="150"/>
      <c r="B167" s="150"/>
      <c r="C167" s="174"/>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row>
    <row r="168" ht="12.75" customHeight="1">
      <c r="A168" s="150"/>
      <c r="B168" s="150"/>
      <c r="C168" s="174"/>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c r="Z168" s="150"/>
    </row>
    <row r="169" ht="12.75" customHeight="1">
      <c r="A169" s="150"/>
      <c r="B169" s="150"/>
      <c r="C169" s="174"/>
      <c r="D169" s="150"/>
      <c r="E169" s="150"/>
      <c r="F169" s="150"/>
      <c r="G169" s="150"/>
      <c r="H169" s="150"/>
      <c r="I169" s="150"/>
      <c r="J169" s="150"/>
      <c r="K169" s="150"/>
      <c r="L169" s="150"/>
      <c r="M169" s="150"/>
      <c r="N169" s="150"/>
      <c r="O169" s="150"/>
      <c r="P169" s="150"/>
      <c r="Q169" s="150"/>
      <c r="R169" s="150"/>
      <c r="S169" s="150"/>
      <c r="T169" s="150"/>
      <c r="U169" s="150"/>
      <c r="V169" s="150"/>
      <c r="W169" s="150"/>
      <c r="X169" s="150"/>
      <c r="Y169" s="150"/>
      <c r="Z169" s="150"/>
    </row>
    <row r="170" ht="12.75" customHeight="1">
      <c r="A170" s="150"/>
      <c r="B170" s="150"/>
      <c r="C170" s="174"/>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row>
    <row r="171" ht="12.75" customHeight="1">
      <c r="A171" s="150"/>
      <c r="B171" s="150"/>
      <c r="C171" s="174"/>
      <c r="D171" s="150"/>
      <c r="E171" s="150"/>
      <c r="F171" s="150"/>
      <c r="G171" s="150"/>
      <c r="H171" s="150"/>
      <c r="I171" s="150"/>
      <c r="J171" s="150"/>
      <c r="K171" s="150"/>
      <c r="L171" s="150"/>
      <c r="M171" s="150"/>
      <c r="N171" s="150"/>
      <c r="O171" s="150"/>
      <c r="P171" s="150"/>
      <c r="Q171" s="150"/>
      <c r="R171" s="150"/>
      <c r="S171" s="150"/>
      <c r="T171" s="150"/>
      <c r="U171" s="150"/>
      <c r="V171" s="150"/>
      <c r="W171" s="150"/>
      <c r="X171" s="150"/>
      <c r="Y171" s="150"/>
      <c r="Z171" s="150"/>
    </row>
    <row r="172" ht="12.75" customHeight="1">
      <c r="A172" s="150"/>
      <c r="B172" s="150"/>
      <c r="C172" s="174"/>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row>
    <row r="173" ht="12.75" customHeight="1">
      <c r="A173" s="150"/>
      <c r="B173" s="150"/>
      <c r="C173" s="174"/>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row>
    <row r="174" ht="12.75" customHeight="1">
      <c r="A174" s="150"/>
      <c r="B174" s="150"/>
      <c r="C174" s="174"/>
      <c r="D174" s="150"/>
      <c r="E174" s="150"/>
      <c r="F174" s="150"/>
      <c r="G174" s="150"/>
      <c r="H174" s="150"/>
      <c r="I174" s="150"/>
      <c r="J174" s="150"/>
      <c r="K174" s="150"/>
      <c r="L174" s="150"/>
      <c r="M174" s="150"/>
      <c r="N174" s="150"/>
      <c r="O174" s="150"/>
      <c r="P174" s="150"/>
      <c r="Q174" s="150"/>
      <c r="R174" s="150"/>
      <c r="S174" s="150"/>
      <c r="T174" s="150"/>
      <c r="U174" s="150"/>
      <c r="V174" s="150"/>
      <c r="W174" s="150"/>
      <c r="X174" s="150"/>
      <c r="Y174" s="150"/>
      <c r="Z174" s="150"/>
    </row>
    <row r="175" ht="12.75" customHeight="1">
      <c r="A175" s="150"/>
      <c r="B175" s="150"/>
      <c r="C175" s="174"/>
      <c r="D175" s="150"/>
      <c r="E175" s="150"/>
      <c r="F175" s="150"/>
      <c r="G175" s="150"/>
      <c r="H175" s="150"/>
      <c r="I175" s="150"/>
      <c r="J175" s="150"/>
      <c r="K175" s="150"/>
      <c r="L175" s="150"/>
      <c r="M175" s="150"/>
      <c r="N175" s="150"/>
      <c r="O175" s="150"/>
      <c r="P175" s="150"/>
      <c r="Q175" s="150"/>
      <c r="R175" s="150"/>
      <c r="S175" s="150"/>
      <c r="T175" s="150"/>
      <c r="U175" s="150"/>
      <c r="V175" s="150"/>
      <c r="W175" s="150"/>
      <c r="X175" s="150"/>
      <c r="Y175" s="150"/>
      <c r="Z175" s="150"/>
    </row>
    <row r="176" ht="12.75" customHeight="1">
      <c r="A176" s="150"/>
      <c r="B176" s="150"/>
      <c r="C176" s="174"/>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0"/>
      <c r="Z176" s="150"/>
    </row>
    <row r="177" ht="12.75" customHeight="1">
      <c r="A177" s="150"/>
      <c r="B177" s="150"/>
      <c r="C177" s="174"/>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row>
    <row r="178" ht="12.75" customHeight="1">
      <c r="A178" s="150"/>
      <c r="B178" s="150"/>
      <c r="C178" s="174"/>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row>
    <row r="179" ht="12.75" customHeight="1">
      <c r="A179" s="150"/>
      <c r="B179" s="150"/>
      <c r="C179" s="174"/>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c r="Z179" s="150"/>
    </row>
    <row r="180" ht="12.75" customHeight="1">
      <c r="A180" s="150"/>
      <c r="B180" s="150"/>
      <c r="C180" s="174"/>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row>
    <row r="181" ht="12.75" customHeight="1">
      <c r="A181" s="150"/>
      <c r="B181" s="150"/>
      <c r="C181" s="174"/>
      <c r="D181" s="150"/>
      <c r="E181" s="150"/>
      <c r="F181" s="150"/>
      <c r="G181" s="150"/>
      <c r="H181" s="150"/>
      <c r="I181" s="150"/>
      <c r="J181" s="150"/>
      <c r="K181" s="150"/>
      <c r="L181" s="150"/>
      <c r="M181" s="150"/>
      <c r="N181" s="150"/>
      <c r="O181" s="150"/>
      <c r="P181" s="150"/>
      <c r="Q181" s="150"/>
      <c r="R181" s="150"/>
      <c r="S181" s="150"/>
      <c r="T181" s="150"/>
      <c r="U181" s="150"/>
      <c r="V181" s="150"/>
      <c r="W181" s="150"/>
      <c r="X181" s="150"/>
      <c r="Y181" s="150"/>
      <c r="Z181" s="150"/>
    </row>
    <row r="182" ht="12.75" customHeight="1">
      <c r="A182" s="150"/>
      <c r="B182" s="150"/>
      <c r="C182" s="174"/>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row>
    <row r="183" ht="12.75" customHeight="1">
      <c r="A183" s="150"/>
      <c r="B183" s="150"/>
      <c r="C183" s="174"/>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row>
    <row r="184" ht="12.75" customHeight="1">
      <c r="A184" s="150"/>
      <c r="B184" s="150"/>
      <c r="C184" s="174"/>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row>
    <row r="185" ht="12.75" customHeight="1">
      <c r="A185" s="150"/>
      <c r="B185" s="150"/>
      <c r="C185" s="174"/>
      <c r="D185" s="150"/>
      <c r="E185" s="150"/>
      <c r="F185" s="150"/>
      <c r="G185" s="150"/>
      <c r="H185" s="150"/>
      <c r="I185" s="150"/>
      <c r="J185" s="150"/>
      <c r="K185" s="150"/>
      <c r="L185" s="150"/>
      <c r="M185" s="150"/>
      <c r="N185" s="150"/>
      <c r="O185" s="150"/>
      <c r="P185" s="150"/>
      <c r="Q185" s="150"/>
      <c r="R185" s="150"/>
      <c r="S185" s="150"/>
      <c r="T185" s="150"/>
      <c r="U185" s="150"/>
      <c r="V185" s="150"/>
      <c r="W185" s="150"/>
      <c r="X185" s="150"/>
      <c r="Y185" s="150"/>
      <c r="Z185" s="150"/>
    </row>
    <row r="186" ht="12.75" customHeight="1">
      <c r="A186" s="150"/>
      <c r="B186" s="150"/>
      <c r="C186" s="174"/>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row>
    <row r="187" ht="12.75" customHeight="1">
      <c r="A187" s="150"/>
      <c r="B187" s="150"/>
      <c r="C187" s="174"/>
      <c r="D187" s="150"/>
      <c r="E187" s="150"/>
      <c r="F187" s="150"/>
      <c r="G187" s="150"/>
      <c r="H187" s="150"/>
      <c r="I187" s="150"/>
      <c r="J187" s="150"/>
      <c r="K187" s="150"/>
      <c r="L187" s="150"/>
      <c r="M187" s="150"/>
      <c r="N187" s="150"/>
      <c r="O187" s="150"/>
      <c r="P187" s="150"/>
      <c r="Q187" s="150"/>
      <c r="R187" s="150"/>
      <c r="S187" s="150"/>
      <c r="T187" s="150"/>
      <c r="U187" s="150"/>
      <c r="V187" s="150"/>
      <c r="W187" s="150"/>
      <c r="X187" s="150"/>
      <c r="Y187" s="150"/>
      <c r="Z187" s="150"/>
    </row>
    <row r="188" ht="12.75" customHeight="1">
      <c r="A188" s="150"/>
      <c r="B188" s="150"/>
      <c r="C188" s="174"/>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0"/>
      <c r="Z188" s="150"/>
    </row>
    <row r="189" ht="12.75" customHeight="1">
      <c r="A189" s="150"/>
      <c r="B189" s="150"/>
      <c r="C189" s="174"/>
      <c r="D189" s="150"/>
      <c r="E189" s="150"/>
      <c r="F189" s="150"/>
      <c r="G189" s="150"/>
      <c r="H189" s="150"/>
      <c r="I189" s="150"/>
      <c r="J189" s="150"/>
      <c r="K189" s="150"/>
      <c r="L189" s="150"/>
      <c r="M189" s="150"/>
      <c r="N189" s="150"/>
      <c r="O189" s="150"/>
      <c r="P189" s="150"/>
      <c r="Q189" s="150"/>
      <c r="R189" s="150"/>
      <c r="S189" s="150"/>
      <c r="T189" s="150"/>
      <c r="U189" s="150"/>
      <c r="V189" s="150"/>
      <c r="W189" s="150"/>
      <c r="X189" s="150"/>
      <c r="Y189" s="150"/>
      <c r="Z189" s="150"/>
    </row>
    <row r="190" ht="12.75" customHeight="1">
      <c r="A190" s="150"/>
      <c r="B190" s="150"/>
      <c r="C190" s="174"/>
      <c r="D190" s="150"/>
      <c r="E190" s="150"/>
      <c r="F190" s="150"/>
      <c r="G190" s="150"/>
      <c r="H190" s="150"/>
      <c r="I190" s="150"/>
      <c r="J190" s="150"/>
      <c r="K190" s="150"/>
      <c r="L190" s="150"/>
      <c r="M190" s="150"/>
      <c r="N190" s="150"/>
      <c r="O190" s="150"/>
      <c r="P190" s="150"/>
      <c r="Q190" s="150"/>
      <c r="R190" s="150"/>
      <c r="S190" s="150"/>
      <c r="T190" s="150"/>
      <c r="U190" s="150"/>
      <c r="V190" s="150"/>
      <c r="W190" s="150"/>
      <c r="X190" s="150"/>
      <c r="Y190" s="150"/>
      <c r="Z190" s="150"/>
    </row>
    <row r="191" ht="12.75" customHeight="1">
      <c r="A191" s="150"/>
      <c r="B191" s="150"/>
      <c r="C191" s="174"/>
      <c r="D191" s="150"/>
      <c r="E191" s="150"/>
      <c r="F191" s="150"/>
      <c r="G191" s="150"/>
      <c r="H191" s="150"/>
      <c r="I191" s="150"/>
      <c r="J191" s="150"/>
      <c r="K191" s="150"/>
      <c r="L191" s="150"/>
      <c r="M191" s="150"/>
      <c r="N191" s="150"/>
      <c r="O191" s="150"/>
      <c r="P191" s="150"/>
      <c r="Q191" s="150"/>
      <c r="R191" s="150"/>
      <c r="S191" s="150"/>
      <c r="T191" s="150"/>
      <c r="U191" s="150"/>
      <c r="V191" s="150"/>
      <c r="W191" s="150"/>
      <c r="X191" s="150"/>
      <c r="Y191" s="150"/>
      <c r="Z191" s="150"/>
    </row>
    <row r="192" ht="12.75" customHeight="1">
      <c r="A192" s="150"/>
      <c r="B192" s="150"/>
      <c r="C192" s="174"/>
      <c r="D192" s="150"/>
      <c r="E192" s="150"/>
      <c r="F192" s="150"/>
      <c r="G192" s="150"/>
      <c r="H192" s="150"/>
      <c r="I192" s="150"/>
      <c r="J192" s="150"/>
      <c r="K192" s="150"/>
      <c r="L192" s="150"/>
      <c r="M192" s="150"/>
      <c r="N192" s="150"/>
      <c r="O192" s="150"/>
      <c r="P192" s="150"/>
      <c r="Q192" s="150"/>
      <c r="R192" s="150"/>
      <c r="S192" s="150"/>
      <c r="T192" s="150"/>
      <c r="U192" s="150"/>
      <c r="V192" s="150"/>
      <c r="W192" s="150"/>
      <c r="X192" s="150"/>
      <c r="Y192" s="150"/>
      <c r="Z192" s="150"/>
    </row>
    <row r="193" ht="12.75" customHeight="1">
      <c r="A193" s="150"/>
      <c r="B193" s="150"/>
      <c r="C193" s="174"/>
      <c r="D193" s="150"/>
      <c r="E193" s="150"/>
      <c r="F193" s="150"/>
      <c r="G193" s="150"/>
      <c r="H193" s="150"/>
      <c r="I193" s="150"/>
      <c r="J193" s="150"/>
      <c r="K193" s="150"/>
      <c r="L193" s="150"/>
      <c r="M193" s="150"/>
      <c r="N193" s="150"/>
      <c r="O193" s="150"/>
      <c r="P193" s="150"/>
      <c r="Q193" s="150"/>
      <c r="R193" s="150"/>
      <c r="S193" s="150"/>
      <c r="T193" s="150"/>
      <c r="U193" s="150"/>
      <c r="V193" s="150"/>
      <c r="W193" s="150"/>
      <c r="X193" s="150"/>
      <c r="Y193" s="150"/>
      <c r="Z193" s="150"/>
    </row>
    <row r="194" ht="12.75" customHeight="1">
      <c r="A194" s="150"/>
      <c r="B194" s="150"/>
      <c r="C194" s="174"/>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row>
    <row r="195" ht="12.75" customHeight="1">
      <c r="A195" s="150"/>
      <c r="B195" s="150"/>
      <c r="C195" s="174"/>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row>
    <row r="196" ht="12.75" customHeight="1">
      <c r="A196" s="150"/>
      <c r="B196" s="150"/>
      <c r="C196" s="174"/>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row>
    <row r="197" ht="12.75" customHeight="1">
      <c r="A197" s="150"/>
      <c r="B197" s="150"/>
      <c r="C197" s="174"/>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row>
    <row r="198" ht="12.75" customHeight="1">
      <c r="A198" s="150"/>
      <c r="B198" s="150"/>
      <c r="C198" s="174"/>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row>
    <row r="199" ht="12.75" customHeight="1">
      <c r="A199" s="150"/>
      <c r="B199" s="150"/>
      <c r="C199" s="174"/>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row>
    <row r="200" ht="12.75" customHeight="1">
      <c r="A200" s="150"/>
      <c r="B200" s="150"/>
      <c r="C200" s="174"/>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row>
    <row r="201" ht="12.75" customHeight="1">
      <c r="A201" s="150"/>
      <c r="B201" s="150"/>
      <c r="C201" s="174"/>
      <c r="D201" s="150"/>
      <c r="E201" s="150"/>
      <c r="F201" s="150"/>
      <c r="G201" s="150"/>
      <c r="H201" s="150"/>
      <c r="I201" s="150"/>
      <c r="J201" s="150"/>
      <c r="K201" s="150"/>
      <c r="L201" s="150"/>
      <c r="M201" s="150"/>
      <c r="N201" s="150"/>
      <c r="O201" s="150"/>
      <c r="P201" s="150"/>
      <c r="Q201" s="150"/>
      <c r="R201" s="150"/>
      <c r="S201" s="150"/>
      <c r="T201" s="150"/>
      <c r="U201" s="150"/>
      <c r="V201" s="150"/>
      <c r="W201" s="150"/>
      <c r="X201" s="150"/>
      <c r="Y201" s="150"/>
      <c r="Z201" s="150"/>
    </row>
    <row r="202" ht="12.75" customHeight="1">
      <c r="A202" s="150"/>
      <c r="B202" s="150"/>
      <c r="C202" s="174"/>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row>
    <row r="203" ht="12.75" customHeight="1">
      <c r="A203" s="150"/>
      <c r="B203" s="150"/>
      <c r="C203" s="174"/>
      <c r="D203" s="150"/>
      <c r="E203" s="150"/>
      <c r="F203" s="150"/>
      <c r="G203" s="150"/>
      <c r="H203" s="150"/>
      <c r="I203" s="150"/>
      <c r="J203" s="150"/>
      <c r="K203" s="150"/>
      <c r="L203" s="150"/>
      <c r="M203" s="150"/>
      <c r="N203" s="150"/>
      <c r="O203" s="150"/>
      <c r="P203" s="150"/>
      <c r="Q203" s="150"/>
      <c r="R203" s="150"/>
      <c r="S203" s="150"/>
      <c r="T203" s="150"/>
      <c r="U203" s="150"/>
      <c r="V203" s="150"/>
      <c r="W203" s="150"/>
      <c r="X203" s="150"/>
      <c r="Y203" s="150"/>
      <c r="Z203" s="150"/>
    </row>
    <row r="204" ht="12.75" customHeight="1">
      <c r="A204" s="150"/>
      <c r="B204" s="150"/>
      <c r="C204" s="174"/>
      <c r="D204" s="150"/>
      <c r="E204" s="150"/>
      <c r="F204" s="150"/>
      <c r="G204" s="150"/>
      <c r="H204" s="150"/>
      <c r="I204" s="150"/>
      <c r="J204" s="150"/>
      <c r="K204" s="150"/>
      <c r="L204" s="150"/>
      <c r="M204" s="150"/>
      <c r="N204" s="150"/>
      <c r="O204" s="150"/>
      <c r="P204" s="150"/>
      <c r="Q204" s="150"/>
      <c r="R204" s="150"/>
      <c r="S204" s="150"/>
      <c r="T204" s="150"/>
      <c r="U204" s="150"/>
      <c r="V204" s="150"/>
      <c r="W204" s="150"/>
      <c r="X204" s="150"/>
      <c r="Y204" s="150"/>
      <c r="Z204" s="150"/>
    </row>
    <row r="205" ht="12.75" customHeight="1">
      <c r="A205" s="150"/>
      <c r="B205" s="150"/>
      <c r="C205" s="174"/>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row>
    <row r="206" ht="12.75" customHeight="1">
      <c r="A206" s="150"/>
      <c r="B206" s="150"/>
      <c r="C206" s="174"/>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row>
    <row r="207" ht="12.75" customHeight="1">
      <c r="A207" s="150"/>
      <c r="B207" s="150"/>
      <c r="C207" s="174"/>
      <c r="D207" s="150"/>
      <c r="E207" s="150"/>
      <c r="F207" s="150"/>
      <c r="G207" s="150"/>
      <c r="H207" s="150"/>
      <c r="I207" s="150"/>
      <c r="J207" s="150"/>
      <c r="K207" s="150"/>
      <c r="L207" s="150"/>
      <c r="M207" s="150"/>
      <c r="N207" s="150"/>
      <c r="O207" s="150"/>
      <c r="P207" s="150"/>
      <c r="Q207" s="150"/>
      <c r="R207" s="150"/>
      <c r="S207" s="150"/>
      <c r="T207" s="150"/>
      <c r="U207" s="150"/>
      <c r="V207" s="150"/>
      <c r="W207" s="150"/>
      <c r="X207" s="150"/>
      <c r="Y207" s="150"/>
      <c r="Z207" s="150"/>
    </row>
    <row r="208" ht="12.75" customHeight="1">
      <c r="A208" s="150"/>
      <c r="B208" s="150"/>
      <c r="C208" s="174"/>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row>
    <row r="209" ht="12.75" customHeight="1">
      <c r="A209" s="150"/>
      <c r="B209" s="150"/>
      <c r="C209" s="174"/>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row>
    <row r="210" ht="12.75" customHeight="1">
      <c r="A210" s="150"/>
      <c r="B210" s="150"/>
      <c r="C210" s="174"/>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row>
    <row r="211" ht="12.75" customHeight="1">
      <c r="A211" s="150"/>
      <c r="B211" s="150"/>
      <c r="C211" s="174"/>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row>
    <row r="212" ht="12.75" customHeight="1">
      <c r="A212" s="150"/>
      <c r="B212" s="150"/>
      <c r="C212" s="174"/>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row>
    <row r="213" ht="12.75" customHeight="1">
      <c r="A213" s="150"/>
      <c r="B213" s="150"/>
      <c r="C213" s="174"/>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row>
    <row r="214" ht="12.75" customHeight="1">
      <c r="A214" s="150"/>
      <c r="B214" s="150"/>
      <c r="C214" s="174"/>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row>
    <row r="215" ht="12.75" customHeight="1">
      <c r="A215" s="150"/>
      <c r="B215" s="150"/>
      <c r="C215" s="174"/>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row>
    <row r="216" ht="12.75" customHeight="1">
      <c r="A216" s="150"/>
      <c r="B216" s="150"/>
      <c r="C216" s="174"/>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row>
    <row r="217" ht="12.75" customHeight="1">
      <c r="A217" s="150"/>
      <c r="B217" s="150"/>
      <c r="C217" s="174"/>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row>
    <row r="218" ht="12.75" customHeight="1">
      <c r="A218" s="150"/>
      <c r="B218" s="150"/>
      <c r="C218" s="174"/>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row>
    <row r="219" ht="12.75" customHeight="1">
      <c r="A219" s="150"/>
      <c r="B219" s="150"/>
      <c r="C219" s="174"/>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c r="Z219" s="150"/>
    </row>
    <row r="220" ht="12.75" customHeight="1">
      <c r="A220" s="150"/>
      <c r="B220" s="150"/>
      <c r="C220" s="174"/>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row>
    <row r="221" ht="12.75" customHeight="1">
      <c r="A221" s="150"/>
      <c r="B221" s="150"/>
      <c r="C221" s="174"/>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row>
    <row r="222" ht="12.75" customHeight="1">
      <c r="A222" s="150"/>
      <c r="B222" s="150"/>
      <c r="C222" s="174"/>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row>
    <row r="223" ht="12.75" customHeight="1">
      <c r="A223" s="150"/>
      <c r="B223" s="150"/>
      <c r="C223" s="174"/>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row>
    <row r="224" ht="12.75" customHeight="1">
      <c r="A224" s="150"/>
      <c r="B224" s="150"/>
      <c r="C224" s="174"/>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9">
    <mergeCell ref="A17:B17"/>
    <mergeCell ref="A18:D18"/>
    <mergeCell ref="A2:E2"/>
    <mergeCell ref="A3:B3"/>
    <mergeCell ref="A4:B4"/>
    <mergeCell ref="A5:B5"/>
    <mergeCell ref="A6:D6"/>
    <mergeCell ref="A14:E14"/>
    <mergeCell ref="A16:B16"/>
  </mergeCells>
  <printOptions/>
  <pageMargins bottom="1.193125" footer="0.0" header="0.0" left="0.511811024" right="0.511811024" top="1.4697916666666666"/>
  <pageSetup paperSize="9" scale="83" orientation="portrait"/>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sheetPr>
  <sheetViews>
    <sheetView workbookViewId="0"/>
  </sheetViews>
  <sheetFormatPr customHeight="1" defaultColWidth="12.63" defaultRowHeight="15.0"/>
  <cols>
    <col customWidth="1" min="1" max="1" width="9.13"/>
    <col customWidth="1" min="2" max="2" width="14.38"/>
    <col customWidth="1" min="3" max="3" width="20.25"/>
    <col customWidth="1" min="4" max="4" width="16.75"/>
    <col customWidth="1" min="5" max="5" width="13.25"/>
    <col customWidth="1" min="6" max="6" width="13.13"/>
    <col customWidth="1" min="7" max="12" width="12.13"/>
    <col customWidth="1" min="13" max="13" width="18.13"/>
    <col customWidth="1" min="14" max="14" width="13.0"/>
    <col customWidth="1" min="15" max="28" width="8.63"/>
  </cols>
  <sheetData>
    <row r="1" ht="12.75" customHeight="1">
      <c r="A1" s="175"/>
      <c r="B1" s="175"/>
      <c r="C1" s="175"/>
      <c r="D1" s="175"/>
      <c r="E1" s="175"/>
      <c r="F1" s="175"/>
      <c r="G1" s="175"/>
      <c r="H1" s="175"/>
      <c r="I1" s="175"/>
      <c r="J1" s="175"/>
      <c r="K1" s="175"/>
      <c r="L1" s="175"/>
      <c r="M1" s="175"/>
      <c r="N1" s="175"/>
      <c r="O1" s="32"/>
      <c r="P1" s="32"/>
      <c r="Q1" s="32"/>
      <c r="R1" s="32"/>
      <c r="S1" s="32"/>
      <c r="T1" s="32"/>
      <c r="U1" s="32"/>
      <c r="V1" s="32"/>
      <c r="W1" s="32"/>
      <c r="X1" s="32"/>
      <c r="Y1" s="32"/>
      <c r="Z1" s="32"/>
      <c r="AA1" s="32"/>
      <c r="AB1" s="32"/>
    </row>
    <row r="2" ht="30.0" customHeight="1">
      <c r="A2" s="176" t="s">
        <v>226</v>
      </c>
      <c r="B2" s="15"/>
      <c r="C2" s="153" t="s">
        <v>237</v>
      </c>
      <c r="D2" s="177" t="s">
        <v>238</v>
      </c>
      <c r="E2" s="153" t="s">
        <v>239</v>
      </c>
      <c r="F2" s="153" t="s">
        <v>240</v>
      </c>
      <c r="G2" s="153" t="s">
        <v>241</v>
      </c>
      <c r="H2" s="153" t="s">
        <v>242</v>
      </c>
      <c r="I2" s="153" t="s">
        <v>243</v>
      </c>
      <c r="J2" s="178" t="s">
        <v>244</v>
      </c>
      <c r="K2" s="153" t="s">
        <v>245</v>
      </c>
      <c r="L2" s="153" t="s">
        <v>242</v>
      </c>
      <c r="M2" s="153" t="s">
        <v>246</v>
      </c>
      <c r="N2" s="153" t="s">
        <v>247</v>
      </c>
      <c r="O2" s="32"/>
      <c r="P2" s="32"/>
      <c r="Q2" s="32"/>
      <c r="R2" s="32"/>
      <c r="S2" s="32"/>
      <c r="T2" s="32"/>
      <c r="U2" s="32"/>
      <c r="V2" s="32"/>
      <c r="W2" s="32"/>
      <c r="X2" s="32"/>
      <c r="Y2" s="32"/>
      <c r="Z2" s="32"/>
      <c r="AA2" s="32"/>
      <c r="AB2" s="32"/>
    </row>
    <row r="3" ht="12.75" customHeight="1">
      <c r="A3" s="179" t="s">
        <v>9</v>
      </c>
      <c r="B3" s="73"/>
      <c r="C3" s="180" t="s">
        <v>248</v>
      </c>
      <c r="D3" s="13" t="s">
        <v>249</v>
      </c>
      <c r="E3" s="181">
        <v>2.0</v>
      </c>
      <c r="F3" s="5">
        <f>E3*2</f>
        <v>4</v>
      </c>
      <c r="G3" s="182">
        <v>35.0</v>
      </c>
      <c r="H3" s="183">
        <v>0.0</v>
      </c>
      <c r="I3" s="184">
        <v>30.0</v>
      </c>
      <c r="J3" s="183">
        <v>0.0</v>
      </c>
      <c r="K3" s="182">
        <v>28.9</v>
      </c>
      <c r="L3" s="183">
        <v>0.0</v>
      </c>
      <c r="M3" s="185">
        <f t="shared" ref="M3:M9" si="1">SUM(G3:L3)/3</f>
        <v>31.3</v>
      </c>
      <c r="N3" s="186">
        <f t="shared" ref="N3:N9" si="2">F3*M3</f>
        <v>125.2</v>
      </c>
      <c r="O3" s="32"/>
      <c r="P3" s="32"/>
      <c r="Q3" s="32"/>
      <c r="R3" s="32"/>
      <c r="S3" s="32"/>
      <c r="T3" s="32"/>
      <c r="U3" s="32"/>
      <c r="V3" s="32"/>
      <c r="W3" s="32"/>
      <c r="X3" s="32"/>
      <c r="Y3" s="32"/>
      <c r="Z3" s="32"/>
      <c r="AA3" s="32"/>
      <c r="AB3" s="32"/>
    </row>
    <row r="4" ht="12.75" customHeight="1">
      <c r="A4" s="187"/>
      <c r="B4" s="188"/>
      <c r="C4" s="189" t="s">
        <v>250</v>
      </c>
      <c r="D4" s="190" t="s">
        <v>249</v>
      </c>
      <c r="E4" s="191">
        <v>3.0</v>
      </c>
      <c r="F4" s="12">
        <v>6.0</v>
      </c>
      <c r="G4" s="184">
        <v>30.0</v>
      </c>
      <c r="H4" s="183">
        <v>0.0</v>
      </c>
      <c r="I4" s="184">
        <v>30.0</v>
      </c>
      <c r="J4" s="183">
        <v>0.0</v>
      </c>
      <c r="K4" s="184">
        <v>29.8</v>
      </c>
      <c r="L4" s="183">
        <v>0.0</v>
      </c>
      <c r="M4" s="185">
        <f t="shared" si="1"/>
        <v>29.93333333</v>
      </c>
      <c r="N4" s="186">
        <f t="shared" si="2"/>
        <v>179.6</v>
      </c>
      <c r="O4" s="32"/>
      <c r="P4" s="32"/>
      <c r="Q4" s="32"/>
      <c r="R4" s="32"/>
      <c r="S4" s="32"/>
      <c r="T4" s="32"/>
      <c r="U4" s="32"/>
      <c r="V4" s="32"/>
      <c r="W4" s="32"/>
      <c r="X4" s="32"/>
      <c r="Y4" s="32"/>
      <c r="Z4" s="32"/>
      <c r="AA4" s="32"/>
      <c r="AB4" s="32"/>
    </row>
    <row r="5" ht="12.75" customHeight="1">
      <c r="A5" s="187"/>
      <c r="B5" s="188"/>
      <c r="C5" s="189" t="s">
        <v>251</v>
      </c>
      <c r="D5" s="13" t="s">
        <v>249</v>
      </c>
      <c r="E5" s="181">
        <v>1.0</v>
      </c>
      <c r="F5" s="5">
        <f t="shared" ref="F5:F9" si="3">E5*2</f>
        <v>2</v>
      </c>
      <c r="G5" s="184">
        <v>49.9</v>
      </c>
      <c r="H5" s="183">
        <v>11.7</v>
      </c>
      <c r="I5" s="184">
        <v>89.0</v>
      </c>
      <c r="J5" s="183">
        <v>0.0</v>
      </c>
      <c r="K5" s="184">
        <v>79.9</v>
      </c>
      <c r="L5" s="183">
        <v>20.12</v>
      </c>
      <c r="M5" s="185">
        <f t="shared" si="1"/>
        <v>83.54</v>
      </c>
      <c r="N5" s="186">
        <f t="shared" si="2"/>
        <v>167.08</v>
      </c>
      <c r="O5" s="32"/>
      <c r="P5" s="32"/>
      <c r="Q5" s="32"/>
      <c r="R5" s="32"/>
      <c r="S5" s="32"/>
      <c r="T5" s="32"/>
      <c r="U5" s="32"/>
      <c r="V5" s="32"/>
      <c r="W5" s="32"/>
      <c r="X5" s="32"/>
      <c r="Y5" s="32"/>
      <c r="Z5" s="32"/>
      <c r="AA5" s="32"/>
      <c r="AB5" s="32"/>
    </row>
    <row r="6" ht="12.75" customHeight="1">
      <c r="A6" s="187"/>
      <c r="B6" s="188"/>
      <c r="C6" s="192" t="s">
        <v>252</v>
      </c>
      <c r="D6" s="13" t="s">
        <v>253</v>
      </c>
      <c r="E6" s="191">
        <v>2.0</v>
      </c>
      <c r="F6" s="5">
        <f t="shared" si="3"/>
        <v>4</v>
      </c>
      <c r="G6" s="182">
        <v>40.0</v>
      </c>
      <c r="H6" s="183">
        <v>0.0</v>
      </c>
      <c r="I6" s="182">
        <v>55.0</v>
      </c>
      <c r="J6" s="183">
        <v>0.0</v>
      </c>
      <c r="K6" s="184">
        <v>45.0</v>
      </c>
      <c r="L6" s="183">
        <v>0.0</v>
      </c>
      <c r="M6" s="185">
        <f t="shared" si="1"/>
        <v>46.66666667</v>
      </c>
      <c r="N6" s="186">
        <f t="shared" si="2"/>
        <v>186.6666667</v>
      </c>
      <c r="O6" s="32"/>
      <c r="P6" s="32"/>
      <c r="Q6" s="32"/>
      <c r="R6" s="32"/>
      <c r="S6" s="32"/>
      <c r="T6" s="32"/>
      <c r="U6" s="32"/>
      <c r="V6" s="32"/>
      <c r="W6" s="32"/>
      <c r="X6" s="32"/>
      <c r="Y6" s="32"/>
      <c r="Z6" s="32"/>
      <c r="AA6" s="32"/>
      <c r="AB6" s="32"/>
    </row>
    <row r="7" ht="12.75" customHeight="1">
      <c r="A7" s="187"/>
      <c r="B7" s="188"/>
      <c r="C7" s="192" t="s">
        <v>254</v>
      </c>
      <c r="D7" s="13" t="s">
        <v>253</v>
      </c>
      <c r="E7" s="191">
        <v>3.0</v>
      </c>
      <c r="F7" s="5">
        <f t="shared" si="3"/>
        <v>6</v>
      </c>
      <c r="G7" s="184">
        <v>5.48</v>
      </c>
      <c r="H7" s="183">
        <v>0.0</v>
      </c>
      <c r="I7" s="184">
        <v>8.99</v>
      </c>
      <c r="J7" s="183">
        <v>10.31</v>
      </c>
      <c r="K7" s="184">
        <v>8.0</v>
      </c>
      <c r="L7" s="183">
        <v>0.0</v>
      </c>
      <c r="M7" s="185">
        <f t="shared" si="1"/>
        <v>10.92666667</v>
      </c>
      <c r="N7" s="186">
        <f t="shared" si="2"/>
        <v>65.56</v>
      </c>
      <c r="O7" s="32"/>
      <c r="P7" s="32"/>
      <c r="Q7" s="32"/>
      <c r="R7" s="32"/>
      <c r="S7" s="32"/>
      <c r="T7" s="32"/>
      <c r="U7" s="32"/>
      <c r="V7" s="32"/>
      <c r="W7" s="32"/>
      <c r="X7" s="32"/>
      <c r="Y7" s="32"/>
      <c r="Z7" s="32"/>
      <c r="AA7" s="32"/>
      <c r="AB7" s="32"/>
    </row>
    <row r="8" ht="12.75" customHeight="1">
      <c r="A8" s="187"/>
      <c r="B8" s="188"/>
      <c r="C8" s="189" t="s">
        <v>255</v>
      </c>
      <c r="D8" s="190" t="s">
        <v>249</v>
      </c>
      <c r="E8" s="191">
        <v>2.0</v>
      </c>
      <c r="F8" s="5">
        <f t="shared" si="3"/>
        <v>4</v>
      </c>
      <c r="G8" s="184">
        <v>13.05</v>
      </c>
      <c r="H8" s="183">
        <v>0.0</v>
      </c>
      <c r="I8" s="184">
        <v>35.0</v>
      </c>
      <c r="J8" s="183">
        <v>0.0</v>
      </c>
      <c r="K8" s="184">
        <v>25.0</v>
      </c>
      <c r="L8" s="183">
        <v>21.99</v>
      </c>
      <c r="M8" s="185">
        <f t="shared" si="1"/>
        <v>31.68</v>
      </c>
      <c r="N8" s="186">
        <f t="shared" si="2"/>
        <v>126.72</v>
      </c>
      <c r="O8" s="32"/>
      <c r="P8" s="32"/>
      <c r="Q8" s="32"/>
      <c r="R8" s="32"/>
      <c r="S8" s="32"/>
      <c r="T8" s="32"/>
      <c r="U8" s="32"/>
      <c r="V8" s="32"/>
      <c r="W8" s="32"/>
      <c r="X8" s="32"/>
      <c r="Y8" s="32"/>
      <c r="Z8" s="32"/>
      <c r="AA8" s="32"/>
      <c r="AB8" s="32"/>
    </row>
    <row r="9" ht="12.75" customHeight="1">
      <c r="A9" s="77"/>
      <c r="B9" s="78"/>
      <c r="C9" s="189" t="s">
        <v>256</v>
      </c>
      <c r="D9" s="190" t="s">
        <v>249</v>
      </c>
      <c r="E9" s="191">
        <v>2.0</v>
      </c>
      <c r="F9" s="5">
        <f t="shared" si="3"/>
        <v>4</v>
      </c>
      <c r="G9" s="184">
        <v>11.99</v>
      </c>
      <c r="H9" s="183">
        <v>13.94</v>
      </c>
      <c r="I9" s="184">
        <v>7.0</v>
      </c>
      <c r="J9" s="183">
        <v>0.0</v>
      </c>
      <c r="K9" s="184">
        <v>10.0</v>
      </c>
      <c r="L9" s="183">
        <v>0.0</v>
      </c>
      <c r="M9" s="185">
        <f t="shared" si="1"/>
        <v>14.31</v>
      </c>
      <c r="N9" s="186">
        <f t="shared" si="2"/>
        <v>57.24</v>
      </c>
      <c r="O9" s="32"/>
      <c r="P9" s="32"/>
      <c r="Q9" s="32"/>
      <c r="R9" s="32"/>
      <c r="S9" s="32"/>
      <c r="T9" s="32"/>
      <c r="U9" s="32"/>
      <c r="V9" s="32"/>
      <c r="W9" s="32"/>
      <c r="X9" s="32"/>
      <c r="Y9" s="32"/>
      <c r="Z9" s="32"/>
      <c r="AA9" s="32"/>
      <c r="AB9" s="32"/>
    </row>
    <row r="10" ht="12.75" customHeight="1">
      <c r="A10" s="193" t="s">
        <v>257</v>
      </c>
      <c r="B10" s="14"/>
      <c r="C10" s="14"/>
      <c r="D10" s="14"/>
      <c r="E10" s="14"/>
      <c r="F10" s="14"/>
      <c r="G10" s="15"/>
      <c r="H10" s="194"/>
      <c r="I10" s="194"/>
      <c r="J10" s="195"/>
      <c r="K10" s="194"/>
      <c r="L10" s="194"/>
      <c r="M10" s="194"/>
      <c r="N10" s="186">
        <f>SUM(N3:N9)</f>
        <v>908.0666667</v>
      </c>
      <c r="O10" s="32"/>
      <c r="P10" s="32"/>
      <c r="Q10" s="32"/>
      <c r="R10" s="32"/>
      <c r="S10" s="32"/>
      <c r="T10" s="32"/>
      <c r="U10" s="32"/>
      <c r="V10" s="32"/>
      <c r="W10" s="32"/>
      <c r="X10" s="32"/>
      <c r="Y10" s="32"/>
      <c r="Z10" s="32"/>
      <c r="AA10" s="32"/>
      <c r="AB10" s="32"/>
    </row>
    <row r="11" ht="18.0" customHeight="1">
      <c r="A11" s="196" t="s">
        <v>258</v>
      </c>
      <c r="B11" s="63"/>
      <c r="C11" s="63"/>
      <c r="D11" s="63"/>
      <c r="E11" s="63"/>
      <c r="F11" s="63"/>
      <c r="G11" s="73"/>
      <c r="H11" s="197"/>
      <c r="I11" s="197"/>
      <c r="J11" s="197"/>
      <c r="K11" s="197"/>
      <c r="L11" s="197"/>
      <c r="M11" s="197"/>
      <c r="N11" s="198">
        <f>N10/12</f>
        <v>75.67222222</v>
      </c>
      <c r="O11" s="32"/>
      <c r="P11" s="32"/>
      <c r="Q11" s="32"/>
      <c r="R11" s="32"/>
      <c r="S11" s="32"/>
      <c r="T11" s="32"/>
      <c r="U11" s="32"/>
      <c r="V11" s="32"/>
      <c r="W11" s="32"/>
      <c r="X11" s="32"/>
      <c r="Y11" s="32"/>
      <c r="Z11" s="32"/>
      <c r="AA11" s="32"/>
      <c r="AB11" s="32"/>
    </row>
    <row r="12" ht="12.75" customHeight="1">
      <c r="A12" s="199"/>
      <c r="B12" s="199"/>
      <c r="C12" s="199"/>
      <c r="D12" s="199"/>
      <c r="E12" s="199"/>
      <c r="F12" s="199"/>
      <c r="G12" s="199"/>
      <c r="H12" s="199"/>
      <c r="I12" s="199"/>
      <c r="J12" s="199"/>
      <c r="K12" s="199"/>
      <c r="L12" s="199"/>
      <c r="M12" s="199"/>
      <c r="N12" s="200"/>
      <c r="O12" s="201"/>
      <c r="P12" s="201"/>
      <c r="Q12" s="201"/>
      <c r="R12" s="201"/>
      <c r="S12" s="201"/>
      <c r="T12" s="201"/>
      <c r="U12" s="201"/>
      <c r="V12" s="201"/>
      <c r="W12" s="201"/>
      <c r="X12" s="201"/>
      <c r="Y12" s="201"/>
      <c r="Z12" s="201"/>
      <c r="AA12" s="201"/>
      <c r="AB12" s="201"/>
    </row>
    <row r="13" ht="30.0" customHeight="1">
      <c r="A13" s="176" t="s">
        <v>226</v>
      </c>
      <c r="B13" s="15"/>
      <c r="C13" s="153" t="s">
        <v>237</v>
      </c>
      <c r="D13" s="177" t="s">
        <v>238</v>
      </c>
      <c r="E13" s="153" t="s">
        <v>239</v>
      </c>
      <c r="F13" s="153" t="s">
        <v>240</v>
      </c>
      <c r="G13" s="153" t="s">
        <v>241</v>
      </c>
      <c r="H13" s="153" t="s">
        <v>242</v>
      </c>
      <c r="I13" s="153" t="s">
        <v>243</v>
      </c>
      <c r="J13" s="178" t="s">
        <v>244</v>
      </c>
      <c r="K13" s="153" t="s">
        <v>245</v>
      </c>
      <c r="L13" s="153" t="s">
        <v>242</v>
      </c>
      <c r="M13" s="153" t="s">
        <v>246</v>
      </c>
      <c r="N13" s="153" t="s">
        <v>247</v>
      </c>
      <c r="O13" s="32"/>
      <c r="P13" s="32"/>
      <c r="Q13" s="32"/>
      <c r="R13" s="32"/>
      <c r="S13" s="32"/>
      <c r="T13" s="32"/>
      <c r="U13" s="32"/>
      <c r="V13" s="32"/>
      <c r="W13" s="32"/>
      <c r="X13" s="32"/>
      <c r="Y13" s="32"/>
      <c r="Z13" s="32"/>
      <c r="AA13" s="32"/>
      <c r="AB13" s="32"/>
    </row>
    <row r="14" ht="12.75" customHeight="1">
      <c r="A14" s="202" t="s">
        <v>10</v>
      </c>
      <c r="B14" s="73"/>
      <c r="C14" s="203" t="s">
        <v>259</v>
      </c>
      <c r="D14" s="204" t="s">
        <v>249</v>
      </c>
      <c r="E14" s="205">
        <v>2.0</v>
      </c>
      <c r="F14" s="206">
        <f t="shared" ref="F14:F20" si="4">E14*2</f>
        <v>4</v>
      </c>
      <c r="G14" s="184">
        <v>120.0</v>
      </c>
      <c r="H14" s="183">
        <v>0.0</v>
      </c>
      <c r="I14" s="184">
        <v>69.12</v>
      </c>
      <c r="J14" s="183">
        <v>0.0</v>
      </c>
      <c r="K14" s="184">
        <v>70.0</v>
      </c>
      <c r="L14" s="183">
        <v>0.0</v>
      </c>
      <c r="M14" s="185">
        <f t="shared" ref="M14:M20" si="5">SUM(G14:L14)/3</f>
        <v>86.37333333</v>
      </c>
      <c r="N14" s="186">
        <f t="shared" ref="N14:N20" si="6">F14*M14</f>
        <v>345.4933333</v>
      </c>
      <c r="O14" s="32"/>
      <c r="P14" s="32"/>
      <c r="Q14" s="32"/>
      <c r="R14" s="32"/>
      <c r="S14" s="32"/>
      <c r="T14" s="32"/>
      <c r="U14" s="32"/>
      <c r="V14" s="32"/>
      <c r="W14" s="32"/>
      <c r="X14" s="32"/>
      <c r="Y14" s="32"/>
      <c r="Z14" s="32"/>
      <c r="AA14" s="32"/>
      <c r="AB14" s="32"/>
    </row>
    <row r="15" ht="12.75" customHeight="1">
      <c r="A15" s="187"/>
      <c r="B15" s="188"/>
      <c r="C15" s="203" t="s">
        <v>248</v>
      </c>
      <c r="D15" s="204" t="s">
        <v>249</v>
      </c>
      <c r="E15" s="205">
        <v>2.0</v>
      </c>
      <c r="F15" s="206">
        <f t="shared" si="4"/>
        <v>4</v>
      </c>
      <c r="G15" s="182">
        <v>35.0</v>
      </c>
      <c r="H15" s="183">
        <v>0.0</v>
      </c>
      <c r="I15" s="184">
        <v>59.99</v>
      </c>
      <c r="J15" s="183">
        <v>7.9</v>
      </c>
      <c r="K15" s="182">
        <v>28.9</v>
      </c>
      <c r="L15" s="183">
        <v>0.0</v>
      </c>
      <c r="M15" s="185">
        <f t="shared" si="5"/>
        <v>43.93</v>
      </c>
      <c r="N15" s="186">
        <f t="shared" si="6"/>
        <v>175.72</v>
      </c>
      <c r="O15" s="32"/>
      <c r="P15" s="32"/>
      <c r="Q15" s="32"/>
      <c r="R15" s="32"/>
      <c r="S15" s="32"/>
      <c r="T15" s="32"/>
      <c r="U15" s="32"/>
      <c r="V15" s="32"/>
      <c r="W15" s="32"/>
      <c r="X15" s="32"/>
      <c r="Y15" s="32"/>
      <c r="Z15" s="32"/>
      <c r="AA15" s="32"/>
      <c r="AB15" s="32"/>
    </row>
    <row r="16" ht="12.75" customHeight="1">
      <c r="A16" s="187"/>
      <c r="B16" s="188"/>
      <c r="C16" s="207" t="s">
        <v>260</v>
      </c>
      <c r="D16" s="204" t="s">
        <v>249</v>
      </c>
      <c r="E16" s="208">
        <v>2.0</v>
      </c>
      <c r="F16" s="206">
        <f t="shared" si="4"/>
        <v>4</v>
      </c>
      <c r="G16" s="182">
        <v>10.0</v>
      </c>
      <c r="H16" s="183">
        <v>0.0</v>
      </c>
      <c r="I16" s="184">
        <v>12.1</v>
      </c>
      <c r="J16" s="183">
        <v>0.0</v>
      </c>
      <c r="K16" s="184">
        <v>7.88</v>
      </c>
      <c r="L16" s="183">
        <v>23.31</v>
      </c>
      <c r="M16" s="185">
        <f t="shared" si="5"/>
        <v>17.76333333</v>
      </c>
      <c r="N16" s="186">
        <f t="shared" si="6"/>
        <v>71.05333333</v>
      </c>
      <c r="O16" s="32"/>
      <c r="P16" s="32"/>
      <c r="Q16" s="32"/>
      <c r="R16" s="32"/>
      <c r="S16" s="32"/>
      <c r="T16" s="32"/>
      <c r="U16" s="32"/>
      <c r="V16" s="32"/>
      <c r="W16" s="32"/>
      <c r="X16" s="32"/>
      <c r="Y16" s="32"/>
      <c r="Z16" s="32"/>
      <c r="AA16" s="32"/>
      <c r="AB16" s="32"/>
    </row>
    <row r="17" ht="12.75" customHeight="1">
      <c r="A17" s="187"/>
      <c r="B17" s="188"/>
      <c r="C17" s="203" t="s">
        <v>261</v>
      </c>
      <c r="D17" s="209" t="s">
        <v>249</v>
      </c>
      <c r="E17" s="205">
        <v>2.0</v>
      </c>
      <c r="F17" s="206">
        <f t="shared" si="4"/>
        <v>4</v>
      </c>
      <c r="G17" s="184">
        <v>30.0</v>
      </c>
      <c r="H17" s="183">
        <v>0.0</v>
      </c>
      <c r="I17" s="184">
        <v>20.23</v>
      </c>
      <c r="J17" s="183">
        <v>0.0</v>
      </c>
      <c r="K17" s="184">
        <v>27.0</v>
      </c>
      <c r="L17" s="183">
        <v>0.0</v>
      </c>
      <c r="M17" s="185">
        <f t="shared" si="5"/>
        <v>25.74333333</v>
      </c>
      <c r="N17" s="186">
        <f t="shared" si="6"/>
        <v>102.9733333</v>
      </c>
      <c r="O17" s="32"/>
      <c r="P17" s="32"/>
      <c r="Q17" s="32"/>
      <c r="R17" s="32"/>
      <c r="S17" s="32"/>
      <c r="T17" s="32"/>
      <c r="U17" s="32"/>
      <c r="V17" s="32"/>
      <c r="W17" s="32"/>
      <c r="X17" s="32"/>
      <c r="Y17" s="32"/>
      <c r="Z17" s="32"/>
      <c r="AA17" s="32"/>
      <c r="AB17" s="32"/>
    </row>
    <row r="18" ht="12.75" customHeight="1">
      <c r="A18" s="187"/>
      <c r="B18" s="188"/>
      <c r="C18" s="203" t="s">
        <v>262</v>
      </c>
      <c r="D18" s="204" t="s">
        <v>249</v>
      </c>
      <c r="E18" s="208">
        <v>2.0</v>
      </c>
      <c r="F18" s="206">
        <f t="shared" si="4"/>
        <v>4</v>
      </c>
      <c r="G18" s="184">
        <v>10.0</v>
      </c>
      <c r="H18" s="183">
        <v>0.0</v>
      </c>
      <c r="I18" s="184">
        <v>18.0</v>
      </c>
      <c r="J18" s="183">
        <v>0.0</v>
      </c>
      <c r="K18" s="184">
        <v>15.0</v>
      </c>
      <c r="L18" s="183">
        <v>0.0</v>
      </c>
      <c r="M18" s="185">
        <f t="shared" si="5"/>
        <v>14.33333333</v>
      </c>
      <c r="N18" s="186">
        <f t="shared" si="6"/>
        <v>57.33333333</v>
      </c>
      <c r="O18" s="32"/>
      <c r="P18" s="32"/>
      <c r="Q18" s="32"/>
      <c r="R18" s="32"/>
      <c r="S18" s="32"/>
      <c r="T18" s="32"/>
      <c r="U18" s="32"/>
      <c r="V18" s="32"/>
      <c r="W18" s="32"/>
      <c r="X18" s="32"/>
      <c r="Y18" s="32"/>
      <c r="Z18" s="32"/>
      <c r="AA18" s="32"/>
      <c r="AB18" s="32"/>
    </row>
    <row r="19" ht="12.75" customHeight="1">
      <c r="A19" s="187"/>
      <c r="B19" s="188"/>
      <c r="C19" s="203" t="s">
        <v>252</v>
      </c>
      <c r="D19" s="204" t="s">
        <v>253</v>
      </c>
      <c r="E19" s="208">
        <v>2.0</v>
      </c>
      <c r="F19" s="206">
        <f t="shared" si="4"/>
        <v>4</v>
      </c>
      <c r="G19" s="182">
        <v>45.0</v>
      </c>
      <c r="H19" s="183">
        <v>0.0</v>
      </c>
      <c r="I19" s="182">
        <v>40.0</v>
      </c>
      <c r="J19" s="183">
        <v>0.0</v>
      </c>
      <c r="K19" s="182">
        <v>55.0</v>
      </c>
      <c r="L19" s="183">
        <v>0.0</v>
      </c>
      <c r="M19" s="185">
        <f t="shared" si="5"/>
        <v>46.66666667</v>
      </c>
      <c r="N19" s="186">
        <f t="shared" si="6"/>
        <v>186.6666667</v>
      </c>
      <c r="O19" s="32"/>
      <c r="P19" s="32"/>
      <c r="Q19" s="32"/>
      <c r="R19" s="32"/>
      <c r="S19" s="32"/>
      <c r="T19" s="32"/>
      <c r="U19" s="32"/>
      <c r="V19" s="32"/>
      <c r="W19" s="32"/>
      <c r="X19" s="32"/>
      <c r="Y19" s="32"/>
      <c r="Z19" s="32"/>
      <c r="AA19" s="32"/>
      <c r="AB19" s="32"/>
    </row>
    <row r="20" ht="12.75" customHeight="1">
      <c r="A20" s="77"/>
      <c r="B20" s="78"/>
      <c r="C20" s="203" t="s">
        <v>254</v>
      </c>
      <c r="D20" s="204" t="s">
        <v>253</v>
      </c>
      <c r="E20" s="208">
        <v>3.0</v>
      </c>
      <c r="F20" s="206">
        <f t="shared" si="4"/>
        <v>6</v>
      </c>
      <c r="G20" s="184">
        <v>8.0</v>
      </c>
      <c r="H20" s="183">
        <v>0.0</v>
      </c>
      <c r="I20" s="184">
        <v>2.5</v>
      </c>
      <c r="J20" s="183">
        <v>0.0</v>
      </c>
      <c r="K20" s="184">
        <v>3.0</v>
      </c>
      <c r="L20" s="183">
        <v>0.0</v>
      </c>
      <c r="M20" s="185">
        <f t="shared" si="5"/>
        <v>4.5</v>
      </c>
      <c r="N20" s="186">
        <f t="shared" si="6"/>
        <v>27</v>
      </c>
      <c r="O20" s="32"/>
      <c r="P20" s="32"/>
      <c r="Q20" s="32"/>
      <c r="R20" s="32"/>
      <c r="S20" s="32"/>
      <c r="T20" s="32"/>
      <c r="U20" s="32"/>
      <c r="V20" s="32"/>
      <c r="W20" s="32"/>
      <c r="X20" s="32"/>
      <c r="Y20" s="32"/>
      <c r="Z20" s="32"/>
      <c r="AA20" s="32"/>
      <c r="AB20" s="32"/>
    </row>
    <row r="21" ht="12.75" customHeight="1">
      <c r="A21" s="210" t="s">
        <v>257</v>
      </c>
      <c r="B21" s="14"/>
      <c r="C21" s="14"/>
      <c r="D21" s="14"/>
      <c r="E21" s="14"/>
      <c r="F21" s="14"/>
      <c r="G21" s="15"/>
      <c r="H21" s="211"/>
      <c r="I21" s="211"/>
      <c r="J21" s="212"/>
      <c r="K21" s="211"/>
      <c r="L21" s="194"/>
      <c r="M21" s="194"/>
      <c r="N21" s="186">
        <f>SUM(N14:N20)</f>
        <v>966.24</v>
      </c>
      <c r="O21" s="32"/>
      <c r="P21" s="32"/>
      <c r="Q21" s="32"/>
      <c r="R21" s="32"/>
      <c r="S21" s="32"/>
      <c r="T21" s="32"/>
      <c r="U21" s="32"/>
      <c r="V21" s="32"/>
      <c r="W21" s="32"/>
      <c r="X21" s="32"/>
      <c r="Y21" s="32"/>
      <c r="Z21" s="32"/>
      <c r="AA21" s="32"/>
      <c r="AB21" s="32"/>
    </row>
    <row r="22" ht="18.0" customHeight="1">
      <c r="A22" s="193" t="s">
        <v>258</v>
      </c>
      <c r="B22" s="14"/>
      <c r="C22" s="14"/>
      <c r="D22" s="14"/>
      <c r="E22" s="14"/>
      <c r="F22" s="14"/>
      <c r="G22" s="15"/>
      <c r="H22" s="213"/>
      <c r="I22" s="213"/>
      <c r="J22" s="213"/>
      <c r="K22" s="213"/>
      <c r="L22" s="213"/>
      <c r="M22" s="213"/>
      <c r="N22" s="214">
        <f>N21/12</f>
        <v>80.52</v>
      </c>
      <c r="O22" s="32"/>
      <c r="P22" s="32"/>
      <c r="Q22" s="32"/>
      <c r="R22" s="32"/>
      <c r="S22" s="32"/>
      <c r="T22" s="32"/>
      <c r="U22" s="32"/>
      <c r="V22" s="32"/>
      <c r="W22" s="32"/>
      <c r="X22" s="32"/>
      <c r="Y22" s="32"/>
      <c r="Z22" s="32"/>
      <c r="AA22" s="32"/>
      <c r="AB22" s="32"/>
    </row>
    <row r="23" ht="12.75" customHeight="1">
      <c r="A23" s="201"/>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row>
    <row r="24" ht="30.0" customHeight="1">
      <c r="A24" s="176" t="s">
        <v>226</v>
      </c>
      <c r="B24" s="15"/>
      <c r="C24" s="153" t="s">
        <v>237</v>
      </c>
      <c r="D24" s="177" t="s">
        <v>238</v>
      </c>
      <c r="E24" s="153" t="s">
        <v>239</v>
      </c>
      <c r="F24" s="153" t="s">
        <v>240</v>
      </c>
      <c r="G24" s="153" t="s">
        <v>241</v>
      </c>
      <c r="H24" s="153" t="s">
        <v>242</v>
      </c>
      <c r="I24" s="153" t="s">
        <v>243</v>
      </c>
      <c r="J24" s="178" t="s">
        <v>244</v>
      </c>
      <c r="K24" s="153" t="s">
        <v>245</v>
      </c>
      <c r="L24" s="153" t="s">
        <v>242</v>
      </c>
      <c r="M24" s="153" t="s">
        <v>246</v>
      </c>
      <c r="N24" s="153" t="s">
        <v>247</v>
      </c>
      <c r="O24" s="32"/>
      <c r="P24" s="32"/>
      <c r="Q24" s="32"/>
      <c r="R24" s="32"/>
      <c r="S24" s="32"/>
      <c r="T24" s="32"/>
      <c r="U24" s="32"/>
      <c r="V24" s="32"/>
      <c r="W24" s="32"/>
      <c r="X24" s="32"/>
      <c r="Y24" s="32"/>
      <c r="Z24" s="32"/>
      <c r="AA24" s="32"/>
      <c r="AB24" s="32"/>
    </row>
    <row r="25" ht="12.75" customHeight="1">
      <c r="A25" s="179" t="s">
        <v>11</v>
      </c>
      <c r="B25" s="73"/>
      <c r="C25" s="189" t="s">
        <v>263</v>
      </c>
      <c r="D25" s="13" t="s">
        <v>249</v>
      </c>
      <c r="E25" s="181">
        <v>2.0</v>
      </c>
      <c r="F25" s="5">
        <f t="shared" ref="F25:F30" si="7">E25*2</f>
        <v>4</v>
      </c>
      <c r="G25" s="215">
        <v>120.89</v>
      </c>
      <c r="H25" s="216">
        <v>0.0</v>
      </c>
      <c r="I25" s="217">
        <v>133.0</v>
      </c>
      <c r="J25" s="216">
        <v>58.0</v>
      </c>
      <c r="K25" s="215">
        <v>138.1</v>
      </c>
      <c r="L25" s="216">
        <v>32.55</v>
      </c>
      <c r="M25" s="185">
        <f t="shared" ref="M25:M30" si="8">SUM(G25:L25)/3</f>
        <v>160.8466667</v>
      </c>
      <c r="N25" s="186">
        <f t="shared" ref="N25:N30" si="9">F25*M25</f>
        <v>643.3866667</v>
      </c>
      <c r="O25" s="32"/>
      <c r="P25" s="32"/>
      <c r="Q25" s="32"/>
      <c r="R25" s="32"/>
      <c r="S25" s="32"/>
      <c r="T25" s="32"/>
      <c r="U25" s="32"/>
      <c r="V25" s="32"/>
      <c r="W25" s="32"/>
      <c r="X25" s="32"/>
      <c r="Y25" s="32"/>
      <c r="Z25" s="32"/>
      <c r="AA25" s="32"/>
      <c r="AB25" s="32"/>
    </row>
    <row r="26" ht="12.75" customHeight="1">
      <c r="A26" s="187"/>
      <c r="B26" s="188"/>
      <c r="C26" s="192" t="s">
        <v>248</v>
      </c>
      <c r="D26" s="13" t="s">
        <v>249</v>
      </c>
      <c r="E26" s="181">
        <v>2.0</v>
      </c>
      <c r="F26" s="5">
        <f t="shared" si="7"/>
        <v>4</v>
      </c>
      <c r="G26" s="215">
        <v>49.7</v>
      </c>
      <c r="H26" s="216">
        <v>31.3</v>
      </c>
      <c r="I26" s="217">
        <v>53.73</v>
      </c>
      <c r="J26" s="216">
        <v>30.0</v>
      </c>
      <c r="K26" s="215">
        <v>62.73</v>
      </c>
      <c r="L26" s="216">
        <v>36.7</v>
      </c>
      <c r="M26" s="185">
        <f t="shared" si="8"/>
        <v>88.05333333</v>
      </c>
      <c r="N26" s="186">
        <f t="shared" si="9"/>
        <v>352.2133333</v>
      </c>
      <c r="O26" s="32"/>
      <c r="P26" s="32"/>
      <c r="Q26" s="32"/>
      <c r="R26" s="32"/>
      <c r="S26" s="32"/>
      <c r="T26" s="32"/>
      <c r="U26" s="32"/>
      <c r="V26" s="32"/>
      <c r="W26" s="32"/>
      <c r="X26" s="32"/>
      <c r="Y26" s="32"/>
      <c r="Z26" s="32"/>
      <c r="AA26" s="32"/>
      <c r="AB26" s="32"/>
    </row>
    <row r="27" ht="12.75" customHeight="1">
      <c r="A27" s="187"/>
      <c r="B27" s="188"/>
      <c r="C27" s="189" t="s">
        <v>264</v>
      </c>
      <c r="D27" s="13" t="s">
        <v>249</v>
      </c>
      <c r="E27" s="191">
        <v>2.0</v>
      </c>
      <c r="F27" s="5">
        <f t="shared" si="7"/>
        <v>4</v>
      </c>
      <c r="G27" s="215">
        <v>12.89</v>
      </c>
      <c r="H27" s="216">
        <v>15.44</v>
      </c>
      <c r="I27" s="217">
        <v>16.79</v>
      </c>
      <c r="J27" s="216">
        <v>30.0</v>
      </c>
      <c r="K27" s="184">
        <v>24.51</v>
      </c>
      <c r="L27" s="183">
        <v>14.94</v>
      </c>
      <c r="M27" s="185">
        <f t="shared" si="8"/>
        <v>38.19</v>
      </c>
      <c r="N27" s="186">
        <f t="shared" si="9"/>
        <v>152.76</v>
      </c>
      <c r="O27" s="32"/>
      <c r="P27" s="32"/>
      <c r="Q27" s="32"/>
      <c r="R27" s="32"/>
      <c r="S27" s="32"/>
      <c r="T27" s="32"/>
      <c r="U27" s="32"/>
      <c r="V27" s="32"/>
      <c r="W27" s="32"/>
      <c r="X27" s="32"/>
      <c r="Y27" s="32"/>
      <c r="Z27" s="32"/>
      <c r="AA27" s="32"/>
      <c r="AB27" s="32"/>
    </row>
    <row r="28" ht="12.75" customHeight="1">
      <c r="A28" s="187"/>
      <c r="B28" s="188"/>
      <c r="C28" s="189" t="s">
        <v>265</v>
      </c>
      <c r="D28" s="190" t="s">
        <v>249</v>
      </c>
      <c r="E28" s="181">
        <v>2.0</v>
      </c>
      <c r="F28" s="5">
        <f t="shared" si="7"/>
        <v>4</v>
      </c>
      <c r="G28" s="184">
        <v>20.9</v>
      </c>
      <c r="H28" s="183">
        <v>28.5</v>
      </c>
      <c r="I28" s="184">
        <v>35.0</v>
      </c>
      <c r="J28" s="183">
        <v>0.0</v>
      </c>
      <c r="K28" s="184">
        <v>25.0</v>
      </c>
      <c r="L28" s="183">
        <v>21.99</v>
      </c>
      <c r="M28" s="185">
        <f t="shared" si="8"/>
        <v>43.79666667</v>
      </c>
      <c r="N28" s="186">
        <f t="shared" si="9"/>
        <v>175.1866667</v>
      </c>
      <c r="O28" s="32"/>
      <c r="P28" s="32"/>
      <c r="Q28" s="32"/>
      <c r="R28" s="32"/>
      <c r="S28" s="32"/>
      <c r="T28" s="32"/>
      <c r="U28" s="32"/>
      <c r="V28" s="32"/>
      <c r="W28" s="32"/>
      <c r="X28" s="32"/>
      <c r="Y28" s="32"/>
      <c r="Z28" s="32"/>
      <c r="AA28" s="32"/>
      <c r="AB28" s="32"/>
    </row>
    <row r="29" ht="12.75" customHeight="1">
      <c r="A29" s="187"/>
      <c r="B29" s="188"/>
      <c r="C29" s="189" t="s">
        <v>266</v>
      </c>
      <c r="D29" s="13" t="s">
        <v>253</v>
      </c>
      <c r="E29" s="191">
        <v>2.0</v>
      </c>
      <c r="F29" s="5">
        <f t="shared" si="7"/>
        <v>4</v>
      </c>
      <c r="G29" s="182">
        <v>69.43</v>
      </c>
      <c r="H29" s="183">
        <v>17.6</v>
      </c>
      <c r="I29" s="215">
        <v>77.9</v>
      </c>
      <c r="J29" s="216">
        <v>20.02</v>
      </c>
      <c r="K29" s="184">
        <v>89.34</v>
      </c>
      <c r="L29" s="183">
        <v>18.77</v>
      </c>
      <c r="M29" s="185">
        <f t="shared" si="8"/>
        <v>97.68666667</v>
      </c>
      <c r="N29" s="186">
        <f t="shared" si="9"/>
        <v>390.7466667</v>
      </c>
      <c r="O29" s="32"/>
      <c r="P29" s="32"/>
      <c r="Q29" s="32"/>
      <c r="R29" s="32"/>
      <c r="S29" s="32"/>
      <c r="T29" s="32"/>
      <c r="U29" s="32"/>
      <c r="V29" s="32"/>
      <c r="W29" s="32"/>
      <c r="X29" s="32"/>
      <c r="Y29" s="32"/>
      <c r="Z29" s="32"/>
      <c r="AA29" s="32"/>
      <c r="AB29" s="32"/>
    </row>
    <row r="30" ht="12.75" customHeight="1">
      <c r="A30" s="77"/>
      <c r="B30" s="78"/>
      <c r="C30" s="192" t="s">
        <v>254</v>
      </c>
      <c r="D30" s="13" t="s">
        <v>253</v>
      </c>
      <c r="E30" s="191">
        <v>3.0</v>
      </c>
      <c r="F30" s="5">
        <f t="shared" si="7"/>
        <v>6</v>
      </c>
      <c r="G30" s="184">
        <v>2.5</v>
      </c>
      <c r="H30" s="183">
        <v>0.0</v>
      </c>
      <c r="I30" s="217">
        <v>8.99</v>
      </c>
      <c r="J30" s="216">
        <v>10.31</v>
      </c>
      <c r="K30" s="184">
        <v>8.0</v>
      </c>
      <c r="L30" s="183">
        <v>0.0</v>
      </c>
      <c r="M30" s="185">
        <f t="shared" si="8"/>
        <v>9.933333333</v>
      </c>
      <c r="N30" s="186">
        <f t="shared" si="9"/>
        <v>59.6</v>
      </c>
      <c r="O30" s="32"/>
      <c r="P30" s="32"/>
      <c r="Q30" s="32"/>
      <c r="R30" s="32"/>
      <c r="S30" s="32"/>
      <c r="T30" s="32"/>
      <c r="U30" s="32"/>
      <c r="V30" s="32"/>
      <c r="W30" s="32"/>
      <c r="X30" s="32"/>
      <c r="Y30" s="32"/>
      <c r="Z30" s="32"/>
      <c r="AA30" s="32"/>
      <c r="AB30" s="32"/>
    </row>
    <row r="31" ht="12.75" customHeight="1">
      <c r="A31" s="193" t="s">
        <v>257</v>
      </c>
      <c r="B31" s="14"/>
      <c r="C31" s="14"/>
      <c r="D31" s="14"/>
      <c r="E31" s="14"/>
      <c r="F31" s="14"/>
      <c r="G31" s="15"/>
      <c r="H31" s="194"/>
      <c r="I31" s="194"/>
      <c r="J31" s="195"/>
      <c r="K31" s="194"/>
      <c r="L31" s="194"/>
      <c r="M31" s="194"/>
      <c r="N31" s="186">
        <f>SUM(N25:N30)</f>
        <v>1773.893333</v>
      </c>
      <c r="O31" s="32"/>
      <c r="P31" s="32"/>
      <c r="Q31" s="32"/>
      <c r="R31" s="32"/>
      <c r="S31" s="32"/>
      <c r="T31" s="32"/>
      <c r="U31" s="32"/>
      <c r="V31" s="32"/>
      <c r="W31" s="32"/>
      <c r="X31" s="32"/>
      <c r="Y31" s="32"/>
      <c r="Z31" s="32"/>
      <c r="AA31" s="32"/>
      <c r="AB31" s="32"/>
    </row>
    <row r="32" ht="18.0" customHeight="1">
      <c r="A32" s="193" t="s">
        <v>258</v>
      </c>
      <c r="B32" s="14"/>
      <c r="C32" s="14"/>
      <c r="D32" s="14"/>
      <c r="E32" s="14"/>
      <c r="F32" s="14"/>
      <c r="G32" s="15"/>
      <c r="H32" s="213"/>
      <c r="I32" s="213"/>
      <c r="J32" s="213"/>
      <c r="K32" s="213"/>
      <c r="L32" s="213"/>
      <c r="M32" s="213"/>
      <c r="N32" s="214">
        <f>N31/12</f>
        <v>147.8244444</v>
      </c>
      <c r="O32" s="32"/>
      <c r="P32" s="32"/>
      <c r="Q32" s="32"/>
      <c r="R32" s="32"/>
      <c r="S32" s="32"/>
      <c r="T32" s="32"/>
      <c r="U32" s="32"/>
      <c r="V32" s="32"/>
      <c r="W32" s="32"/>
      <c r="X32" s="32"/>
      <c r="Y32" s="32"/>
      <c r="Z32" s="32"/>
      <c r="AA32" s="32"/>
      <c r="AB32" s="32"/>
    </row>
    <row r="33" ht="12.75"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row>
    <row r="34" ht="30.0" customHeight="1">
      <c r="A34" s="176" t="s">
        <v>226</v>
      </c>
      <c r="B34" s="15"/>
      <c r="C34" s="153" t="s">
        <v>237</v>
      </c>
      <c r="D34" s="177" t="s">
        <v>238</v>
      </c>
      <c r="E34" s="153" t="s">
        <v>239</v>
      </c>
      <c r="F34" s="153" t="s">
        <v>240</v>
      </c>
      <c r="G34" s="153" t="s">
        <v>241</v>
      </c>
      <c r="H34" s="153" t="s">
        <v>242</v>
      </c>
      <c r="I34" s="153" t="s">
        <v>243</v>
      </c>
      <c r="J34" s="178" t="s">
        <v>244</v>
      </c>
      <c r="K34" s="153" t="s">
        <v>245</v>
      </c>
      <c r="L34" s="153" t="s">
        <v>242</v>
      </c>
      <c r="M34" s="153" t="s">
        <v>246</v>
      </c>
      <c r="N34" s="153" t="s">
        <v>247</v>
      </c>
      <c r="O34" s="32"/>
      <c r="P34" s="32"/>
      <c r="Q34" s="32"/>
      <c r="R34" s="32"/>
      <c r="S34" s="32"/>
      <c r="T34" s="32"/>
      <c r="U34" s="32"/>
      <c r="V34" s="32"/>
      <c r="W34" s="32"/>
      <c r="X34" s="32"/>
      <c r="Y34" s="32"/>
      <c r="Z34" s="32"/>
      <c r="AA34" s="32"/>
      <c r="AB34" s="32"/>
    </row>
    <row r="35" ht="12.75" customHeight="1">
      <c r="A35" s="218" t="s">
        <v>12</v>
      </c>
      <c r="B35" s="73"/>
      <c r="C35" s="192" t="s">
        <v>259</v>
      </c>
      <c r="D35" s="13" t="s">
        <v>249</v>
      </c>
      <c r="E35" s="181">
        <v>2.0</v>
      </c>
      <c r="F35" s="5">
        <f t="shared" ref="F35:F37" si="10">E35*2</f>
        <v>4</v>
      </c>
      <c r="G35" s="184">
        <v>120.0</v>
      </c>
      <c r="H35" s="183">
        <v>0.0</v>
      </c>
      <c r="I35" s="184">
        <v>69.12</v>
      </c>
      <c r="J35" s="183">
        <v>0.0</v>
      </c>
      <c r="K35" s="184">
        <v>70.0</v>
      </c>
      <c r="L35" s="183">
        <v>0.0</v>
      </c>
      <c r="M35" s="185">
        <f t="shared" ref="M35:M41" si="11">SUM(G35:L35)/3</f>
        <v>86.37333333</v>
      </c>
      <c r="N35" s="186">
        <f t="shared" ref="N35:N41" si="12">F35*M35</f>
        <v>345.4933333</v>
      </c>
      <c r="O35" s="32"/>
      <c r="P35" s="32"/>
      <c r="Q35" s="32"/>
      <c r="R35" s="32"/>
      <c r="S35" s="32"/>
      <c r="T35" s="32"/>
      <c r="U35" s="32"/>
      <c r="V35" s="32"/>
      <c r="W35" s="32"/>
      <c r="X35" s="32"/>
      <c r="Y35" s="32"/>
      <c r="Z35" s="32"/>
      <c r="AA35" s="32"/>
      <c r="AB35" s="32"/>
    </row>
    <row r="36" ht="12.75" customHeight="1">
      <c r="A36" s="187"/>
      <c r="B36" s="188"/>
      <c r="C36" s="192" t="s">
        <v>248</v>
      </c>
      <c r="D36" s="13" t="s">
        <v>249</v>
      </c>
      <c r="E36" s="181">
        <v>2.0</v>
      </c>
      <c r="F36" s="5">
        <f t="shared" si="10"/>
        <v>4</v>
      </c>
      <c r="G36" s="182">
        <v>35.0</v>
      </c>
      <c r="H36" s="183">
        <v>0.0</v>
      </c>
      <c r="I36" s="184">
        <v>59.99</v>
      </c>
      <c r="J36" s="183">
        <v>7.9</v>
      </c>
      <c r="K36" s="182">
        <v>28.9</v>
      </c>
      <c r="L36" s="183">
        <v>0.0</v>
      </c>
      <c r="M36" s="185">
        <f t="shared" si="11"/>
        <v>43.93</v>
      </c>
      <c r="N36" s="186">
        <f t="shared" si="12"/>
        <v>175.72</v>
      </c>
      <c r="O36" s="32"/>
      <c r="P36" s="32"/>
      <c r="Q36" s="32"/>
      <c r="R36" s="32"/>
      <c r="S36" s="32"/>
      <c r="T36" s="32"/>
      <c r="U36" s="32"/>
      <c r="V36" s="32"/>
      <c r="W36" s="32"/>
      <c r="X36" s="32"/>
      <c r="Y36" s="32"/>
      <c r="Z36" s="32"/>
      <c r="AA36" s="32"/>
      <c r="AB36" s="32"/>
    </row>
    <row r="37" ht="12.75" customHeight="1">
      <c r="A37" s="187"/>
      <c r="B37" s="188"/>
      <c r="C37" s="192" t="s">
        <v>267</v>
      </c>
      <c r="D37" s="13" t="s">
        <v>249</v>
      </c>
      <c r="E37" s="181">
        <v>1.0</v>
      </c>
      <c r="F37" s="5">
        <f t="shared" si="10"/>
        <v>2</v>
      </c>
      <c r="G37" s="182">
        <v>10.0</v>
      </c>
      <c r="H37" s="183">
        <v>0.0</v>
      </c>
      <c r="I37" s="184">
        <v>19.5</v>
      </c>
      <c r="J37" s="183">
        <v>18.0</v>
      </c>
      <c r="K37" s="184">
        <v>10.3</v>
      </c>
      <c r="L37" s="183">
        <v>0.0</v>
      </c>
      <c r="M37" s="185">
        <f t="shared" si="11"/>
        <v>19.26666667</v>
      </c>
      <c r="N37" s="186">
        <f t="shared" si="12"/>
        <v>38.53333333</v>
      </c>
      <c r="O37" s="32"/>
      <c r="P37" s="32"/>
      <c r="Q37" s="32"/>
      <c r="R37" s="32"/>
      <c r="S37" s="32"/>
      <c r="T37" s="32"/>
      <c r="U37" s="32"/>
      <c r="V37" s="32"/>
      <c r="W37" s="32"/>
      <c r="X37" s="32"/>
      <c r="Y37" s="32"/>
      <c r="Z37" s="32"/>
      <c r="AA37" s="32"/>
      <c r="AB37" s="32"/>
    </row>
    <row r="38" ht="12.75" customHeight="1">
      <c r="A38" s="187"/>
      <c r="B38" s="188"/>
      <c r="C38" s="192" t="s">
        <v>261</v>
      </c>
      <c r="D38" s="190" t="s">
        <v>249</v>
      </c>
      <c r="E38" s="191">
        <v>3.0</v>
      </c>
      <c r="F38" s="12">
        <v>6.0</v>
      </c>
      <c r="G38" s="184">
        <v>30.0</v>
      </c>
      <c r="H38" s="183">
        <v>0.0</v>
      </c>
      <c r="I38" s="184">
        <v>20.23</v>
      </c>
      <c r="J38" s="183">
        <v>0.0</v>
      </c>
      <c r="K38" s="184">
        <v>27.0</v>
      </c>
      <c r="L38" s="183">
        <v>0.0</v>
      </c>
      <c r="M38" s="185">
        <f t="shared" si="11"/>
        <v>25.74333333</v>
      </c>
      <c r="N38" s="186">
        <f t="shared" si="12"/>
        <v>154.46</v>
      </c>
      <c r="O38" s="32"/>
      <c r="P38" s="32"/>
      <c r="Q38" s="32"/>
      <c r="R38" s="32"/>
      <c r="S38" s="32"/>
      <c r="T38" s="32"/>
      <c r="U38" s="32"/>
      <c r="V38" s="32"/>
      <c r="W38" s="32"/>
      <c r="X38" s="32"/>
      <c r="Y38" s="32"/>
      <c r="Z38" s="32"/>
      <c r="AA38" s="32"/>
      <c r="AB38" s="32"/>
    </row>
    <row r="39" ht="12.75" customHeight="1">
      <c r="A39" s="187"/>
      <c r="B39" s="188"/>
      <c r="C39" s="192" t="s">
        <v>262</v>
      </c>
      <c r="D39" s="13" t="s">
        <v>249</v>
      </c>
      <c r="E39" s="181">
        <v>1.0</v>
      </c>
      <c r="F39" s="5">
        <f t="shared" ref="F39:F40" si="13">E39*2</f>
        <v>2</v>
      </c>
      <c r="G39" s="184">
        <v>10.0</v>
      </c>
      <c r="H39" s="183">
        <v>0.0</v>
      </c>
      <c r="I39" s="184">
        <v>18.0</v>
      </c>
      <c r="J39" s="183">
        <v>0.0</v>
      </c>
      <c r="K39" s="184">
        <v>15.0</v>
      </c>
      <c r="L39" s="183">
        <v>0.0</v>
      </c>
      <c r="M39" s="185">
        <f t="shared" si="11"/>
        <v>14.33333333</v>
      </c>
      <c r="N39" s="186">
        <f t="shared" si="12"/>
        <v>28.66666667</v>
      </c>
      <c r="O39" s="32"/>
      <c r="P39" s="32"/>
      <c r="Q39" s="32"/>
      <c r="R39" s="32"/>
      <c r="S39" s="32"/>
      <c r="T39" s="32"/>
      <c r="U39" s="32"/>
      <c r="V39" s="32"/>
      <c r="W39" s="32"/>
      <c r="X39" s="32"/>
      <c r="Y39" s="32"/>
      <c r="Z39" s="32"/>
      <c r="AA39" s="32"/>
      <c r="AB39" s="32"/>
    </row>
    <row r="40" ht="12.75" customHeight="1">
      <c r="A40" s="187"/>
      <c r="B40" s="188"/>
      <c r="C40" s="192" t="s">
        <v>252</v>
      </c>
      <c r="D40" s="13" t="s">
        <v>253</v>
      </c>
      <c r="E40" s="191">
        <v>2.0</v>
      </c>
      <c r="F40" s="5">
        <f t="shared" si="13"/>
        <v>4</v>
      </c>
      <c r="G40" s="182">
        <v>45.0</v>
      </c>
      <c r="H40" s="183">
        <v>0.0</v>
      </c>
      <c r="I40" s="182">
        <v>40.0</v>
      </c>
      <c r="J40" s="183">
        <v>0.0</v>
      </c>
      <c r="K40" s="182">
        <v>55.0</v>
      </c>
      <c r="L40" s="183">
        <v>0.0</v>
      </c>
      <c r="M40" s="185">
        <f t="shared" si="11"/>
        <v>46.66666667</v>
      </c>
      <c r="N40" s="186">
        <f t="shared" si="12"/>
        <v>186.6666667</v>
      </c>
      <c r="O40" s="32"/>
      <c r="P40" s="32"/>
      <c r="Q40" s="32"/>
      <c r="R40" s="32"/>
      <c r="S40" s="32"/>
      <c r="T40" s="32"/>
      <c r="U40" s="32"/>
      <c r="V40" s="32"/>
      <c r="W40" s="32"/>
      <c r="X40" s="32"/>
      <c r="Y40" s="32"/>
      <c r="Z40" s="32"/>
      <c r="AA40" s="32"/>
      <c r="AB40" s="32"/>
    </row>
    <row r="41" ht="12.75" customHeight="1">
      <c r="A41" s="77"/>
      <c r="B41" s="78"/>
      <c r="C41" s="192" t="s">
        <v>254</v>
      </c>
      <c r="D41" s="13" t="s">
        <v>253</v>
      </c>
      <c r="E41" s="191">
        <v>3.0</v>
      </c>
      <c r="F41" s="12">
        <v>6.0</v>
      </c>
      <c r="G41" s="184">
        <v>6.72</v>
      </c>
      <c r="H41" s="183">
        <v>0.0</v>
      </c>
      <c r="I41" s="184">
        <v>2.5</v>
      </c>
      <c r="J41" s="183">
        <v>0.0</v>
      </c>
      <c r="K41" s="184">
        <v>8.0</v>
      </c>
      <c r="L41" s="183">
        <v>0.0</v>
      </c>
      <c r="M41" s="185">
        <f t="shared" si="11"/>
        <v>5.74</v>
      </c>
      <c r="N41" s="186">
        <f t="shared" si="12"/>
        <v>34.44</v>
      </c>
      <c r="O41" s="32"/>
      <c r="P41" s="32"/>
      <c r="Q41" s="32"/>
      <c r="R41" s="32"/>
      <c r="S41" s="32"/>
      <c r="T41" s="32"/>
      <c r="U41" s="32"/>
      <c r="V41" s="32"/>
      <c r="W41" s="32"/>
      <c r="X41" s="32"/>
      <c r="Y41" s="32"/>
      <c r="Z41" s="32"/>
      <c r="AA41" s="32"/>
      <c r="AB41" s="32"/>
    </row>
    <row r="42" ht="12.75" customHeight="1">
      <c r="A42" s="193" t="s">
        <v>257</v>
      </c>
      <c r="B42" s="14"/>
      <c r="C42" s="14"/>
      <c r="D42" s="14"/>
      <c r="E42" s="14"/>
      <c r="F42" s="14"/>
      <c r="G42" s="15"/>
      <c r="H42" s="194"/>
      <c r="I42" s="194"/>
      <c r="J42" s="195"/>
      <c r="K42" s="194"/>
      <c r="L42" s="194"/>
      <c r="M42" s="194"/>
      <c r="N42" s="186">
        <f>SUM(N35:N41)</f>
        <v>963.98</v>
      </c>
      <c r="O42" s="32"/>
      <c r="P42" s="32"/>
      <c r="Q42" s="32"/>
      <c r="R42" s="32"/>
      <c r="S42" s="32"/>
      <c r="T42" s="32"/>
      <c r="U42" s="32"/>
      <c r="V42" s="32"/>
      <c r="W42" s="32"/>
      <c r="X42" s="32"/>
      <c r="Y42" s="32"/>
      <c r="Z42" s="32"/>
      <c r="AA42" s="32"/>
      <c r="AB42" s="32"/>
    </row>
    <row r="43" ht="18.0" customHeight="1">
      <c r="A43" s="193" t="s">
        <v>258</v>
      </c>
      <c r="B43" s="14"/>
      <c r="C43" s="14"/>
      <c r="D43" s="14"/>
      <c r="E43" s="14"/>
      <c r="F43" s="14"/>
      <c r="G43" s="15"/>
      <c r="H43" s="213"/>
      <c r="I43" s="213"/>
      <c r="J43" s="213"/>
      <c r="K43" s="213"/>
      <c r="L43" s="213"/>
      <c r="M43" s="213"/>
      <c r="N43" s="214">
        <f>N42/12</f>
        <v>80.33166667</v>
      </c>
      <c r="O43" s="32"/>
      <c r="P43" s="32"/>
      <c r="Q43" s="32"/>
      <c r="R43" s="32"/>
      <c r="S43" s="32"/>
      <c r="T43" s="32"/>
      <c r="U43" s="32"/>
      <c r="V43" s="32"/>
      <c r="W43" s="32"/>
      <c r="X43" s="32"/>
      <c r="Y43" s="32"/>
      <c r="Z43" s="32"/>
      <c r="AA43" s="32"/>
      <c r="AB43" s="32"/>
    </row>
    <row r="44" ht="12.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row>
    <row r="45" ht="30.0" customHeight="1">
      <c r="A45" s="176" t="s">
        <v>226</v>
      </c>
      <c r="B45" s="15"/>
      <c r="C45" s="153" t="s">
        <v>237</v>
      </c>
      <c r="D45" s="177" t="s">
        <v>238</v>
      </c>
      <c r="E45" s="153" t="s">
        <v>239</v>
      </c>
      <c r="F45" s="153" t="s">
        <v>240</v>
      </c>
      <c r="G45" s="153" t="s">
        <v>241</v>
      </c>
      <c r="H45" s="153" t="s">
        <v>242</v>
      </c>
      <c r="I45" s="153" t="s">
        <v>243</v>
      </c>
      <c r="J45" s="178" t="s">
        <v>244</v>
      </c>
      <c r="K45" s="153" t="s">
        <v>245</v>
      </c>
      <c r="L45" s="153" t="s">
        <v>242</v>
      </c>
      <c r="M45" s="153" t="s">
        <v>246</v>
      </c>
      <c r="N45" s="153" t="s">
        <v>247</v>
      </c>
      <c r="O45" s="32"/>
      <c r="P45" s="32"/>
      <c r="Q45" s="32"/>
      <c r="R45" s="32"/>
      <c r="S45" s="32"/>
      <c r="T45" s="32"/>
      <c r="U45" s="32"/>
      <c r="V45" s="32"/>
      <c r="W45" s="32"/>
      <c r="X45" s="32"/>
      <c r="Y45" s="32"/>
      <c r="Z45" s="32"/>
      <c r="AA45" s="32"/>
      <c r="AB45" s="32"/>
    </row>
    <row r="46" ht="12.75" customHeight="1">
      <c r="A46" s="218" t="s">
        <v>13</v>
      </c>
      <c r="B46" s="73"/>
      <c r="C46" s="192" t="s">
        <v>259</v>
      </c>
      <c r="D46" s="13" t="s">
        <v>249</v>
      </c>
      <c r="E46" s="181">
        <v>2.0</v>
      </c>
      <c r="F46" s="5">
        <f t="shared" ref="F46:F48" si="14">E46*2</f>
        <v>4</v>
      </c>
      <c r="G46" s="184">
        <v>120.0</v>
      </c>
      <c r="H46" s="183">
        <v>0.0</v>
      </c>
      <c r="I46" s="184">
        <v>69.12</v>
      </c>
      <c r="J46" s="183">
        <v>0.0</v>
      </c>
      <c r="K46" s="184">
        <v>70.0</v>
      </c>
      <c r="L46" s="183">
        <v>0.0</v>
      </c>
      <c r="M46" s="185">
        <f t="shared" ref="M46:M52" si="15">SUM(G46:L46)/3</f>
        <v>86.37333333</v>
      </c>
      <c r="N46" s="186">
        <f t="shared" ref="N46:N52" si="16">F46*M46</f>
        <v>345.4933333</v>
      </c>
      <c r="O46" s="32"/>
      <c r="P46" s="32"/>
      <c r="Q46" s="32"/>
      <c r="R46" s="32"/>
      <c r="S46" s="32"/>
      <c r="T46" s="32"/>
      <c r="U46" s="32"/>
      <c r="V46" s="32"/>
      <c r="W46" s="32"/>
      <c r="X46" s="32"/>
      <c r="Y46" s="32"/>
      <c r="Z46" s="32"/>
      <c r="AA46" s="32"/>
      <c r="AB46" s="32"/>
    </row>
    <row r="47" ht="12.75" customHeight="1">
      <c r="A47" s="187"/>
      <c r="B47" s="188"/>
      <c r="C47" s="192" t="s">
        <v>248</v>
      </c>
      <c r="D47" s="13" t="s">
        <v>249</v>
      </c>
      <c r="E47" s="181">
        <v>2.0</v>
      </c>
      <c r="F47" s="5">
        <f t="shared" si="14"/>
        <v>4</v>
      </c>
      <c r="G47" s="182">
        <v>35.0</v>
      </c>
      <c r="H47" s="183">
        <v>0.0</v>
      </c>
      <c r="I47" s="184">
        <v>59.99</v>
      </c>
      <c r="J47" s="183">
        <v>7.9</v>
      </c>
      <c r="K47" s="182">
        <v>28.9</v>
      </c>
      <c r="L47" s="183">
        <v>0.0</v>
      </c>
      <c r="M47" s="185">
        <f t="shared" si="15"/>
        <v>43.93</v>
      </c>
      <c r="N47" s="186">
        <f t="shared" si="16"/>
        <v>175.72</v>
      </c>
      <c r="O47" s="32"/>
      <c r="P47" s="32"/>
      <c r="Q47" s="32"/>
      <c r="R47" s="32"/>
      <c r="S47" s="32"/>
      <c r="T47" s="32"/>
      <c r="U47" s="32"/>
      <c r="V47" s="32"/>
      <c r="W47" s="32"/>
      <c r="X47" s="32"/>
      <c r="Y47" s="32"/>
      <c r="Z47" s="32"/>
      <c r="AA47" s="32"/>
      <c r="AB47" s="32"/>
    </row>
    <row r="48" ht="12.75" customHeight="1">
      <c r="A48" s="187"/>
      <c r="B48" s="188"/>
      <c r="C48" s="192" t="s">
        <v>267</v>
      </c>
      <c r="D48" s="13" t="s">
        <v>249</v>
      </c>
      <c r="E48" s="181">
        <v>1.0</v>
      </c>
      <c r="F48" s="5">
        <f t="shared" si="14"/>
        <v>2</v>
      </c>
      <c r="G48" s="182">
        <v>10.0</v>
      </c>
      <c r="H48" s="183">
        <v>0.0</v>
      </c>
      <c r="I48" s="184">
        <v>19.5</v>
      </c>
      <c r="J48" s="183">
        <v>18.0</v>
      </c>
      <c r="K48" s="184">
        <v>10.3</v>
      </c>
      <c r="L48" s="183">
        <v>0.0</v>
      </c>
      <c r="M48" s="185">
        <f t="shared" si="15"/>
        <v>19.26666667</v>
      </c>
      <c r="N48" s="186">
        <f t="shared" si="16"/>
        <v>38.53333333</v>
      </c>
      <c r="O48" s="32"/>
      <c r="P48" s="32"/>
      <c r="Q48" s="32"/>
      <c r="R48" s="32"/>
      <c r="S48" s="32"/>
      <c r="T48" s="32"/>
      <c r="U48" s="32"/>
      <c r="V48" s="32"/>
      <c r="W48" s="32"/>
      <c r="X48" s="32"/>
      <c r="Y48" s="32"/>
      <c r="Z48" s="32"/>
      <c r="AA48" s="32"/>
      <c r="AB48" s="32"/>
    </row>
    <row r="49" ht="12.75" customHeight="1">
      <c r="A49" s="187"/>
      <c r="B49" s="188"/>
      <c r="C49" s="192" t="s">
        <v>261</v>
      </c>
      <c r="D49" s="190" t="s">
        <v>249</v>
      </c>
      <c r="E49" s="191">
        <v>3.0</v>
      </c>
      <c r="F49" s="12">
        <v>6.0</v>
      </c>
      <c r="G49" s="184">
        <v>30.0</v>
      </c>
      <c r="H49" s="183">
        <v>0.0</v>
      </c>
      <c r="I49" s="184">
        <v>20.23</v>
      </c>
      <c r="J49" s="183">
        <v>0.0</v>
      </c>
      <c r="K49" s="184">
        <v>27.0</v>
      </c>
      <c r="L49" s="183">
        <v>0.0</v>
      </c>
      <c r="M49" s="185">
        <f t="shared" si="15"/>
        <v>25.74333333</v>
      </c>
      <c r="N49" s="186">
        <f t="shared" si="16"/>
        <v>154.46</v>
      </c>
      <c r="O49" s="32"/>
      <c r="P49" s="32"/>
      <c r="Q49" s="32"/>
      <c r="R49" s="32"/>
      <c r="S49" s="32"/>
      <c r="T49" s="32"/>
      <c r="U49" s="32"/>
      <c r="V49" s="32"/>
      <c r="W49" s="32"/>
      <c r="X49" s="32"/>
      <c r="Y49" s="32"/>
      <c r="Z49" s="32"/>
      <c r="AA49" s="32"/>
      <c r="AB49" s="32"/>
    </row>
    <row r="50" ht="12.75" customHeight="1">
      <c r="A50" s="187"/>
      <c r="B50" s="188"/>
      <c r="C50" s="192" t="s">
        <v>262</v>
      </c>
      <c r="D50" s="13" t="s">
        <v>249</v>
      </c>
      <c r="E50" s="181">
        <v>1.0</v>
      </c>
      <c r="F50" s="5">
        <f t="shared" ref="F50:F51" si="17">E50*2</f>
        <v>2</v>
      </c>
      <c r="G50" s="184">
        <v>10.0</v>
      </c>
      <c r="H50" s="183">
        <v>0.0</v>
      </c>
      <c r="I50" s="184">
        <v>18.0</v>
      </c>
      <c r="J50" s="183">
        <v>0.0</v>
      </c>
      <c r="K50" s="184">
        <v>15.0</v>
      </c>
      <c r="L50" s="183">
        <v>0.0</v>
      </c>
      <c r="M50" s="185">
        <f t="shared" si="15"/>
        <v>14.33333333</v>
      </c>
      <c r="N50" s="186">
        <f t="shared" si="16"/>
        <v>28.66666667</v>
      </c>
      <c r="O50" s="32"/>
      <c r="P50" s="32"/>
      <c r="Q50" s="32"/>
      <c r="R50" s="32"/>
      <c r="S50" s="32"/>
      <c r="T50" s="32"/>
      <c r="U50" s="32"/>
      <c r="V50" s="32"/>
      <c r="W50" s="32"/>
      <c r="X50" s="32"/>
      <c r="Y50" s="32"/>
      <c r="Z50" s="32"/>
      <c r="AA50" s="32"/>
      <c r="AB50" s="32"/>
    </row>
    <row r="51" ht="12.75" customHeight="1">
      <c r="A51" s="187"/>
      <c r="B51" s="188"/>
      <c r="C51" s="192" t="s">
        <v>252</v>
      </c>
      <c r="D51" s="13" t="s">
        <v>253</v>
      </c>
      <c r="E51" s="191">
        <v>2.0</v>
      </c>
      <c r="F51" s="5">
        <f t="shared" si="17"/>
        <v>4</v>
      </c>
      <c r="G51" s="182">
        <v>45.0</v>
      </c>
      <c r="H51" s="183">
        <v>0.0</v>
      </c>
      <c r="I51" s="182">
        <v>40.0</v>
      </c>
      <c r="J51" s="183">
        <v>0.0</v>
      </c>
      <c r="K51" s="182">
        <v>55.0</v>
      </c>
      <c r="L51" s="183">
        <v>0.0</v>
      </c>
      <c r="M51" s="185">
        <f t="shared" si="15"/>
        <v>46.66666667</v>
      </c>
      <c r="N51" s="186">
        <f t="shared" si="16"/>
        <v>186.6666667</v>
      </c>
      <c r="O51" s="32"/>
      <c r="P51" s="32"/>
      <c r="Q51" s="32"/>
      <c r="R51" s="32"/>
      <c r="S51" s="32"/>
      <c r="T51" s="32"/>
      <c r="U51" s="32"/>
      <c r="V51" s="32"/>
      <c r="W51" s="32"/>
      <c r="X51" s="32"/>
      <c r="Y51" s="32"/>
      <c r="Z51" s="32"/>
      <c r="AA51" s="32"/>
      <c r="AB51" s="32"/>
    </row>
    <row r="52" ht="12.75" customHeight="1">
      <c r="A52" s="77"/>
      <c r="B52" s="78"/>
      <c r="C52" s="192" t="s">
        <v>254</v>
      </c>
      <c r="D52" s="13" t="s">
        <v>253</v>
      </c>
      <c r="E52" s="191">
        <v>3.0</v>
      </c>
      <c r="F52" s="12">
        <v>6.0</v>
      </c>
      <c r="G52" s="184">
        <v>8.0</v>
      </c>
      <c r="H52" s="183">
        <v>0.0</v>
      </c>
      <c r="I52" s="184">
        <v>2.5</v>
      </c>
      <c r="J52" s="183">
        <v>0.0</v>
      </c>
      <c r="K52" s="184">
        <v>3.0</v>
      </c>
      <c r="L52" s="183">
        <v>0.0</v>
      </c>
      <c r="M52" s="185">
        <f t="shared" si="15"/>
        <v>4.5</v>
      </c>
      <c r="N52" s="186">
        <f t="shared" si="16"/>
        <v>27</v>
      </c>
      <c r="O52" s="32"/>
      <c r="P52" s="32"/>
      <c r="Q52" s="32"/>
      <c r="R52" s="32"/>
      <c r="S52" s="32"/>
      <c r="T52" s="32"/>
      <c r="U52" s="32"/>
      <c r="V52" s="32"/>
      <c r="W52" s="32"/>
      <c r="X52" s="32"/>
      <c r="Y52" s="32"/>
      <c r="Z52" s="32"/>
      <c r="AA52" s="32"/>
      <c r="AB52" s="32"/>
    </row>
    <row r="53" ht="12.75" customHeight="1">
      <c r="A53" s="193" t="s">
        <v>257</v>
      </c>
      <c r="B53" s="14"/>
      <c r="C53" s="14"/>
      <c r="D53" s="14"/>
      <c r="E53" s="14"/>
      <c r="F53" s="14"/>
      <c r="G53" s="15"/>
      <c r="H53" s="194"/>
      <c r="I53" s="194"/>
      <c r="J53" s="195"/>
      <c r="K53" s="194"/>
      <c r="L53" s="194"/>
      <c r="M53" s="194"/>
      <c r="N53" s="186">
        <f>SUM(N46:N52)</f>
        <v>956.54</v>
      </c>
      <c r="O53" s="32"/>
      <c r="P53" s="32"/>
      <c r="Q53" s="32"/>
      <c r="R53" s="32"/>
      <c r="S53" s="32"/>
      <c r="T53" s="32"/>
      <c r="U53" s="32"/>
      <c r="V53" s="32"/>
      <c r="W53" s="32"/>
      <c r="X53" s="32"/>
      <c r="Y53" s="32"/>
      <c r="Z53" s="32"/>
      <c r="AA53" s="32"/>
      <c r="AB53" s="32"/>
    </row>
    <row r="54" ht="18.0" customHeight="1">
      <c r="A54" s="193" t="s">
        <v>258</v>
      </c>
      <c r="B54" s="14"/>
      <c r="C54" s="14"/>
      <c r="D54" s="14"/>
      <c r="E54" s="14"/>
      <c r="F54" s="14"/>
      <c r="G54" s="15"/>
      <c r="H54" s="213"/>
      <c r="I54" s="213"/>
      <c r="J54" s="213"/>
      <c r="K54" s="213"/>
      <c r="L54" s="213"/>
      <c r="M54" s="213"/>
      <c r="N54" s="214">
        <f>N53/12</f>
        <v>79.71166667</v>
      </c>
      <c r="O54" s="32"/>
      <c r="P54" s="32"/>
      <c r="Q54" s="32"/>
      <c r="R54" s="32"/>
      <c r="S54" s="32"/>
      <c r="T54" s="32"/>
      <c r="U54" s="32"/>
      <c r="V54" s="32"/>
      <c r="W54" s="32"/>
      <c r="X54" s="32"/>
      <c r="Y54" s="32"/>
      <c r="Z54" s="32"/>
      <c r="AA54" s="32"/>
      <c r="AB54" s="32"/>
    </row>
    <row r="55" ht="12.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row>
    <row r="56" ht="12.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row>
    <row r="57" ht="12.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row>
    <row r="58"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row>
    <row r="59"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row>
    <row r="60" ht="12.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row>
    <row r="61"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row>
    <row r="62" ht="12.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row>
    <row r="63" ht="12.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row>
    <row r="64" ht="12.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row>
    <row r="65" ht="12.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row>
    <row r="66" ht="12.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row>
    <row r="67" ht="12.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row>
    <row r="68" ht="12.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row>
    <row r="69"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row>
    <row r="70"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row>
    <row r="71" ht="12.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row>
    <row r="72" ht="12.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row>
    <row r="73" ht="12.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row>
    <row r="74" ht="12.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row>
    <row r="75" ht="12.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row>
    <row r="76" ht="12.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row>
    <row r="77" ht="12.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row>
    <row r="78" ht="12.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row>
    <row r="79" ht="12.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row>
    <row r="80"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row>
    <row r="82"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row>
    <row r="83"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row>
    <row r="84"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row>
    <row r="85"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row>
    <row r="86"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row>
    <row r="87"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row>
    <row r="88"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row>
    <row r="89"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row>
    <row r="90"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row>
    <row r="91"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row>
    <row r="92"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row>
    <row r="93"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row>
    <row r="94"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row>
    <row r="95"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row>
    <row r="96"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row>
    <row r="97"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row>
    <row r="98"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row>
    <row r="99"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row>
    <row r="100"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row>
    <row r="101"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row>
    <row r="102"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row>
    <row r="103"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row>
    <row r="104"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row>
    <row r="105"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row>
    <row r="106"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row>
    <row r="107"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row>
    <row r="108"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row>
    <row r="109"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row>
    <row r="110"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row>
    <row r="111"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row>
    <row r="112"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row>
    <row r="113"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row>
    <row r="114"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row>
    <row r="115"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row>
    <row r="116"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row>
    <row r="117"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row>
    <row r="118"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row>
    <row r="119"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row>
    <row r="120"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row>
    <row r="121"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row>
    <row r="122"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row>
    <row r="123"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row>
    <row r="124"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row>
    <row r="125"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row>
    <row r="127"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row>
    <row r="128"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row>
    <row r="129"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row>
    <row r="130"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row>
    <row r="131"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row>
    <row r="132"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row>
    <row r="133"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row>
    <row r="134"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row>
    <row r="135"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row>
    <row r="136"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row>
    <row r="137"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row>
    <row r="138"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row>
    <row r="139"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row>
    <row r="140"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row>
    <row r="141"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row>
    <row r="142"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row>
    <row r="143"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row>
    <row r="144"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row>
    <row r="145"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row>
    <row r="146"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row>
    <row r="147"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row>
    <row r="148"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row>
    <row r="149"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row>
    <row r="150"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row>
    <row r="151"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row>
    <row r="152"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row>
    <row r="153"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row>
    <row r="154"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row>
    <row r="155"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row>
    <row r="156"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row>
    <row r="157"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row>
    <row r="158"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row>
    <row r="159"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row>
    <row r="161"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row>
    <row r="163"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row>
    <row r="164"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row>
    <row r="165"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row>
    <row r="166"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row>
    <row r="167"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row>
    <row r="168"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row>
    <row r="169"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row>
    <row r="170"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row>
    <row r="171"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row>
    <row r="172"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row>
    <row r="173"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row>
    <row r="174"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row>
    <row r="175"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row>
    <row r="176"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row>
    <row r="177"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row>
    <row r="178"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row>
    <row r="179"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row>
    <row r="180"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row>
    <row r="181"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row>
    <row r="182"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row>
    <row r="184"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row>
    <row r="185"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row>
    <row r="186"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row>
    <row r="187"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row>
    <row r="188"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row>
    <row r="189"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row>
    <row r="192"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row>
    <row r="195"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row>
    <row r="198"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sheetData>
  <mergeCells count="20">
    <mergeCell ref="A14:B20"/>
    <mergeCell ref="A24:B24"/>
    <mergeCell ref="A25:B30"/>
    <mergeCell ref="A34:B34"/>
    <mergeCell ref="A35:B41"/>
    <mergeCell ref="A45:B45"/>
    <mergeCell ref="A46:B52"/>
    <mergeCell ref="A31:G31"/>
    <mergeCell ref="A32:G32"/>
    <mergeCell ref="A42:G42"/>
    <mergeCell ref="A43:G43"/>
    <mergeCell ref="A53:G53"/>
    <mergeCell ref="A54:G54"/>
    <mergeCell ref="A2:B2"/>
    <mergeCell ref="A3:B9"/>
    <mergeCell ref="A10:G10"/>
    <mergeCell ref="A11:G11"/>
    <mergeCell ref="A13:B13"/>
    <mergeCell ref="A21:G21"/>
    <mergeCell ref="A22:G22"/>
  </mergeCells>
  <printOptions horizontalCentered="1"/>
  <pageMargins bottom="0.9055118110236221" footer="0.0" header="0.0" left="0.5118110236220472" right="0.5118110236220472" top="1.1023622047244095"/>
  <pageSetup paperSize="9" scale="56"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2010-12-08T17:56:29Z</dcterms:created>
  <dc:creator>Patrick</dc:creator>
</cp:coreProperties>
</file>