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francesca.cardoso\Desktop\EDITAL E ANEXOS - VIGILANCIA PREGÃO 04.2022\"/>
    </mc:Choice>
  </mc:AlternateContent>
  <bookViews>
    <workbookView xWindow="0" yWindow="0" windowWidth="27300" windowHeight="12270" tabRatio="778"/>
  </bookViews>
  <sheets>
    <sheet name="Detalhamento dos Serviços" sheetId="1" r:id="rId1"/>
    <sheet name="Posto Diurno SEG-DOM" sheetId="2" r:id="rId2"/>
    <sheet name="Posto Noturno SEG-DOM" sheetId="18" r:id="rId3"/>
    <sheet name="Posto Diurno SEG-SEX" sheetId="19" r:id="rId4"/>
    <sheet name="Uniformes" sheetId="4" r:id="rId5"/>
    <sheet name="Materiais" sheetId="5" r:id="rId6"/>
    <sheet name="Equipamentos" sheetId="6" r:id="rId7"/>
    <sheet name="RESUMO" sheetId="11" r:id="rId8"/>
    <sheet name="Anotações" sheetId="17" r:id="rId9"/>
  </sheets>
  <externalReferences>
    <externalReference r:id="rId10"/>
  </externalReferences>
  <definedNames>
    <definedName name="_xlnm.Print_Area" localSheetId="8">Anotações!$A$1:$I$3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5" l="1"/>
  <c r="G130" i="2" l="1"/>
  <c r="G129" i="2" s="1"/>
  <c r="K83" i="19" l="1"/>
  <c r="G83" i="19"/>
  <c r="K82" i="19"/>
  <c r="G82" i="19"/>
  <c r="K81" i="19"/>
  <c r="K84" i="19" s="1"/>
  <c r="K88" i="19" s="1"/>
  <c r="N81" i="19" s="1"/>
  <c r="G81" i="19"/>
  <c r="K78" i="19"/>
  <c r="D60" i="19"/>
  <c r="D59" i="19"/>
  <c r="C43" i="19"/>
  <c r="C45" i="19" s="1"/>
  <c r="D16" i="19"/>
  <c r="D15" i="19"/>
  <c r="D16" i="18"/>
  <c r="C19" i="18"/>
  <c r="D67" i="19" l="1"/>
  <c r="D75" i="19" s="1"/>
  <c r="G84" i="19"/>
  <c r="G87" i="19" s="1"/>
  <c r="N80" i="19" s="1"/>
  <c r="N82" i="19"/>
  <c r="D17" i="19"/>
  <c r="D19" i="19" l="1"/>
  <c r="D20" i="19" s="1"/>
  <c r="D28" i="19" l="1"/>
  <c r="D27" i="19"/>
  <c r="D84" i="19"/>
  <c r="D83" i="19"/>
  <c r="D81" i="19"/>
  <c r="D29" i="19"/>
  <c r="D85" i="19"/>
  <c r="D80" i="19"/>
  <c r="D82" i="19"/>
  <c r="D143" i="19"/>
  <c r="D30" i="19" l="1"/>
  <c r="D39" i="19" s="1"/>
  <c r="D86" i="19"/>
  <c r="D145" i="19" s="1"/>
  <c r="D37" i="19"/>
  <c r="D41" i="19" l="1"/>
  <c r="D44" i="19"/>
  <c r="D40" i="19"/>
  <c r="D38" i="19"/>
  <c r="D36" i="19"/>
  <c r="D73" i="19"/>
  <c r="D42" i="19"/>
  <c r="D43" i="19" s="1"/>
  <c r="D45" i="19" l="1"/>
  <c r="D74" i="19" s="1"/>
  <c r="D76" i="19" s="1"/>
  <c r="D144" i="19" s="1"/>
  <c r="D98" i="19" l="1"/>
  <c r="D104" i="19"/>
  <c r="D105" i="19" s="1"/>
  <c r="D110" i="19" s="1"/>
  <c r="D97" i="19"/>
  <c r="D99" i="19"/>
  <c r="D96" i="19"/>
  <c r="D95" i="19"/>
  <c r="D94" i="19"/>
  <c r="D100" i="19" l="1"/>
  <c r="D109" i="19" s="1"/>
  <c r="D111" i="19" s="1"/>
  <c r="D146" i="19" s="1"/>
  <c r="K83" i="18" l="1"/>
  <c r="G83" i="18"/>
  <c r="K82" i="18"/>
  <c r="G82" i="18"/>
  <c r="K81" i="18"/>
  <c r="K84" i="18" s="1"/>
  <c r="K88" i="18" s="1"/>
  <c r="N81" i="18" s="1"/>
  <c r="G81" i="18"/>
  <c r="G84" i="18" s="1"/>
  <c r="G87" i="18" s="1"/>
  <c r="N80" i="18" s="1"/>
  <c r="K78" i="18"/>
  <c r="D60" i="18"/>
  <c r="D59" i="18"/>
  <c r="D67" i="18" s="1"/>
  <c r="D75" i="18" s="1"/>
  <c r="C43" i="18"/>
  <c r="C45" i="18" s="1"/>
  <c r="D15" i="18"/>
  <c r="D60" i="2"/>
  <c r="D17" i="18" l="1"/>
  <c r="D18" i="18"/>
  <c r="N82" i="18"/>
  <c r="D19" i="18" l="1"/>
  <c r="D20" i="18" s="1"/>
  <c r="D80" i="18" l="1"/>
  <c r="D82" i="18"/>
  <c r="D27" i="18"/>
  <c r="D143" i="18"/>
  <c r="D83" i="18"/>
  <c r="D84" i="18"/>
  <c r="D81" i="18"/>
  <c r="D29" i="18"/>
  <c r="D85" i="18"/>
  <c r="D28" i="18"/>
  <c r="D30" i="18" l="1"/>
  <c r="D86" i="18"/>
  <c r="D145" i="18" s="1"/>
  <c r="D41" i="18" l="1"/>
  <c r="D39" i="18"/>
  <c r="D73" i="18"/>
  <c r="D36" i="18"/>
  <c r="D38" i="18"/>
  <c r="D44" i="18"/>
  <c r="D42" i="18"/>
  <c r="D37" i="18"/>
  <c r="D40" i="18"/>
  <c r="D43" i="18" l="1"/>
  <c r="D45" i="18" s="1"/>
  <c r="D74" i="18" s="1"/>
  <c r="D76" i="18" s="1"/>
  <c r="D94" i="18" l="1"/>
  <c r="D98" i="18"/>
  <c r="D95" i="18"/>
  <c r="D144" i="18"/>
  <c r="D104" i="18"/>
  <c r="D105" i="18" s="1"/>
  <c r="D110" i="18" s="1"/>
  <c r="D96" i="18"/>
  <c r="D99" i="18"/>
  <c r="D97" i="18"/>
  <c r="D100" i="18" l="1"/>
  <c r="D109" i="18" s="1"/>
  <c r="D111" i="18" s="1"/>
  <c r="D146" i="18" s="1"/>
  <c r="K78" i="2"/>
  <c r="F5" i="11" l="1"/>
  <c r="F4" i="11"/>
  <c r="K83" i="2" l="1"/>
  <c r="K82" i="2"/>
  <c r="K81" i="2"/>
  <c r="G83" i="2"/>
  <c r="G82" i="2"/>
  <c r="G81" i="2"/>
  <c r="K84" i="2" l="1"/>
  <c r="K88" i="2" s="1"/>
  <c r="N81" i="2" s="1"/>
  <c r="G84" i="2"/>
  <c r="G87" i="2" s="1"/>
  <c r="N80" i="2" s="1"/>
  <c r="N82" i="2" l="1"/>
  <c r="E10" i="5" l="1"/>
  <c r="E4" i="6"/>
  <c r="E5" i="6"/>
  <c r="E6" i="6"/>
  <c r="E8" i="6" s="1"/>
  <c r="E9" i="6" s="1"/>
  <c r="E7" i="6"/>
  <c r="E7" i="5"/>
  <c r="E8" i="5"/>
  <c r="E9" i="5"/>
  <c r="E11" i="5"/>
  <c r="E5" i="5"/>
  <c r="E4" i="5"/>
  <c r="E4" i="4"/>
  <c r="E6" i="4"/>
  <c r="E5" i="4"/>
  <c r="E10" i="4"/>
  <c r="E9" i="4"/>
  <c r="E7" i="4"/>
  <c r="E8" i="4"/>
  <c r="D117" i="2" l="1"/>
  <c r="D122" i="2" s="1"/>
  <c r="D117" i="19"/>
  <c r="D122" i="19" s="1"/>
  <c r="D117" i="18"/>
  <c r="D122" i="18" s="1"/>
  <c r="E12" i="5"/>
  <c r="E13" i="5" s="1"/>
  <c r="E14" i="5"/>
  <c r="E15" i="5" s="1"/>
  <c r="D116" i="18" s="1"/>
  <c r="D121" i="18" s="1"/>
  <c r="E11" i="4"/>
  <c r="D116" i="2" l="1"/>
  <c r="D121" i="2" s="1"/>
  <c r="D116" i="19"/>
  <c r="D121" i="19" s="1"/>
  <c r="D115" i="19"/>
  <c r="D120" i="19" s="1"/>
  <c r="D115" i="18"/>
  <c r="D120" i="18" s="1"/>
  <c r="D124" i="18" s="1"/>
  <c r="D115" i="2"/>
  <c r="D120" i="2" s="1"/>
  <c r="C43" i="2"/>
  <c r="D59" i="2"/>
  <c r="D67" i="2" s="1"/>
  <c r="D124" i="19" l="1"/>
  <c r="D147" i="19" s="1"/>
  <c r="D147" i="18"/>
  <c r="D130" i="18"/>
  <c r="D131" i="18" s="1"/>
  <c r="D15" i="2"/>
  <c r="D148" i="18" l="1"/>
  <c r="D148" i="19"/>
  <c r="D130" i="19"/>
  <c r="D131" i="19" s="1"/>
  <c r="D133" i="18"/>
  <c r="D135" i="18"/>
  <c r="D134" i="18"/>
  <c r="D75" i="2"/>
  <c r="C45" i="2"/>
  <c r="D136" i="18" l="1"/>
  <c r="D149" i="18" s="1"/>
  <c r="D134" i="19"/>
  <c r="D133" i="19"/>
  <c r="D135" i="19"/>
  <c r="D124" i="2"/>
  <c r="D147" i="2" s="1"/>
  <c r="D20" i="2"/>
  <c r="D150" i="18" l="1"/>
  <c r="C149" i="18" s="1"/>
  <c r="D80" i="2"/>
  <c r="D136" i="19"/>
  <c r="D149" i="19" s="1"/>
  <c r="D83" i="2"/>
  <c r="D29" i="2"/>
  <c r="D82" i="2"/>
  <c r="D28" i="2"/>
  <c r="D81" i="2"/>
  <c r="D27" i="2"/>
  <c r="D85" i="2"/>
  <c r="D84" i="2"/>
  <c r="D143" i="2"/>
  <c r="D150" i="19" l="1"/>
  <c r="C149" i="19" s="1"/>
  <c r="C5" i="11"/>
  <c r="E5" i="11" s="1"/>
  <c r="G5" i="11" s="1"/>
  <c r="H5" i="11" s="1"/>
  <c r="C143" i="18"/>
  <c r="C145" i="18"/>
  <c r="C144" i="18"/>
  <c r="C146" i="18"/>
  <c r="C147" i="18"/>
  <c r="C148" i="18"/>
  <c r="D30" i="2"/>
  <c r="D73" i="2" s="1"/>
  <c r="D86" i="2"/>
  <c r="D145" i="2" s="1"/>
  <c r="C6" i="11" l="1"/>
  <c r="E6" i="11" s="1"/>
  <c r="G6" i="11" s="1"/>
  <c r="H6" i="11" s="1"/>
  <c r="C143" i="19"/>
  <c r="C145" i="19"/>
  <c r="C144" i="19"/>
  <c r="C146" i="19"/>
  <c r="C147" i="19"/>
  <c r="C148" i="19"/>
  <c r="D44" i="2"/>
  <c r="D37" i="2"/>
  <c r="D41" i="2"/>
  <c r="D39" i="2"/>
  <c r="D40" i="2"/>
  <c r="D42" i="2"/>
  <c r="D38" i="2"/>
  <c r="D36" i="2"/>
  <c r="D43" i="2" l="1"/>
  <c r="D45" i="2" s="1"/>
  <c r="D74" i="2" s="1"/>
  <c r="D76" i="2" s="1"/>
  <c r="D144" i="2" l="1"/>
  <c r="D99" i="2"/>
  <c r="D95" i="2"/>
  <c r="D94" i="2"/>
  <c r="D96" i="2"/>
  <c r="D104" i="2"/>
  <c r="D105" i="2" s="1"/>
  <c r="D110" i="2" s="1"/>
  <c r="D98" i="2"/>
  <c r="D97" i="2"/>
  <c r="D100" i="2" l="1"/>
  <c r="D109" i="2" s="1"/>
  <c r="D111" i="2" s="1"/>
  <c r="D130" i="2" l="1"/>
  <c r="D131" i="2" s="1"/>
  <c r="D133" i="2" s="1"/>
  <c r="D146" i="2"/>
  <c r="D134" i="2" l="1"/>
  <c r="D135" i="2"/>
  <c r="D148" i="2"/>
  <c r="G128" i="2"/>
  <c r="G131" i="2" s="1"/>
  <c r="G134" i="2" s="1"/>
  <c r="G133" i="2" l="1"/>
  <c r="G135" i="2"/>
  <c r="D136" i="2"/>
  <c r="D149" i="2" s="1"/>
  <c r="D150" i="2" s="1"/>
  <c r="C148" i="2" s="1"/>
  <c r="G132" i="2"/>
  <c r="C149" i="2" l="1"/>
  <c r="C4" i="11"/>
  <c r="E4" i="11" s="1"/>
  <c r="G4" i="11" s="1"/>
  <c r="C147" i="2"/>
  <c r="C143" i="2"/>
  <c r="C145" i="2"/>
  <c r="C144" i="2"/>
  <c r="C146" i="2"/>
  <c r="H4" i="11" l="1"/>
  <c r="H7" i="11" s="1"/>
  <c r="G7" i="11"/>
</calcChain>
</file>

<file path=xl/comments1.xml><?xml version="1.0" encoding="utf-8"?>
<comments xmlns="http://schemas.openxmlformats.org/spreadsheetml/2006/main">
  <authors>
    <author>Carlos Magno Wonghan da Silva</author>
  </authors>
  <commentList>
    <comment ref="C1" authorId="0" shapeId="0">
      <text>
        <r>
          <rPr>
            <b/>
            <sz val="9"/>
            <color indexed="81"/>
            <rFont val="Segoe UI"/>
            <family val="2"/>
          </rPr>
          <t>Edição da Planilha</t>
        </r>
        <r>
          <rPr>
            <sz val="9"/>
            <color indexed="81"/>
            <rFont val="Segoe UI"/>
            <family val="2"/>
          </rPr>
          <t xml:space="preserve">
As células em cinza estão liberadas para modificações.</t>
        </r>
      </text>
    </comment>
  </commentList>
</comments>
</file>

<file path=xl/comments2.xml><?xml version="1.0" encoding="utf-8"?>
<comments xmlns="http://schemas.openxmlformats.org/spreadsheetml/2006/main">
  <authors>
    <author>Carlos Magno Wonghan da Silva</author>
  </authors>
  <commentList>
    <comment ref="D1" authorId="0" shapeId="0">
      <text>
        <r>
          <rPr>
            <b/>
            <sz val="9"/>
            <color indexed="81"/>
            <rFont val="Segoe UI"/>
            <family val="2"/>
          </rPr>
          <t>Edição da Planilha</t>
        </r>
        <r>
          <rPr>
            <sz val="9"/>
            <color indexed="81"/>
            <rFont val="Segoe UI"/>
            <family val="2"/>
          </rPr>
          <t xml:space="preserve">
As células em cinza estão liberadas para modificações.</t>
        </r>
      </text>
    </comment>
    <comment ref="B14" authorId="0" shapeId="0">
      <text>
        <r>
          <rPr>
            <b/>
            <sz val="8"/>
            <color indexed="81"/>
            <rFont val="Segoe UI"/>
            <family val="2"/>
          </rPr>
          <t>Salário-base:</t>
        </r>
        <r>
          <rPr>
            <sz val="8"/>
            <color indexed="81"/>
            <rFont val="Segoe UI"/>
            <family val="2"/>
          </rPr>
          <t xml:space="preserve">
Salário não inferior ao piso da CCT (art. 48, II da LF 14.133/21)</t>
        </r>
      </text>
    </comment>
    <comment ref="B27" authorId="0" shapeId="0">
      <text>
        <r>
          <rPr>
            <b/>
            <sz val="9"/>
            <color indexed="81"/>
            <rFont val="Segoe UI"/>
            <family val="2"/>
          </rPr>
          <t xml:space="preserve">13° Salário:
</t>
        </r>
        <r>
          <rPr>
            <sz val="9"/>
            <color indexed="81"/>
            <rFont val="Segoe UI"/>
            <family val="2"/>
          </rPr>
          <t xml:space="preserve">
Fundamentação: art. 7°, inciso VIII, da C.F., Lei Nº 4.090/62 e LÇei N° 7.787/89
Gratificação natalina = um salário por ano, a título de 13° salário.</t>
        </r>
        <r>
          <rPr>
            <b/>
            <sz val="9"/>
            <color indexed="81"/>
            <rFont val="Segoe UI"/>
            <family val="2"/>
          </rPr>
          <t xml:space="preserve">
</t>
        </r>
        <r>
          <rPr>
            <sz val="9"/>
            <color indexed="81"/>
            <rFont val="Segoe UI"/>
            <family val="2"/>
          </rPr>
          <t xml:space="preserve">Provisão de pagamento da gratificação natalina, que corresponde a um salário mensal por ano, além dos 12 devidos.
</t>
        </r>
        <r>
          <rPr>
            <u/>
            <sz val="9"/>
            <color indexed="81"/>
            <rFont val="Segoe UI"/>
            <family val="2"/>
          </rPr>
          <t>Cálculo:</t>
        </r>
        <r>
          <rPr>
            <sz val="9"/>
            <color indexed="81"/>
            <rFont val="Segoe UI"/>
            <family val="2"/>
          </rPr>
          <t xml:space="preserve">
(1 salário / 12 meses) = 0,0833 = </t>
        </r>
        <r>
          <rPr>
            <b/>
            <sz val="9"/>
            <color indexed="81"/>
            <rFont val="Segoe UI"/>
            <family val="2"/>
          </rPr>
          <t>8,33%</t>
        </r>
        <r>
          <rPr>
            <sz val="9"/>
            <color indexed="81"/>
            <rFont val="Segoe UI"/>
            <family val="2"/>
          </rPr>
          <t xml:space="preserve">
</t>
        </r>
      </text>
    </comment>
    <comment ref="B28" authorId="0" shapeId="0">
      <text>
        <r>
          <rPr>
            <b/>
            <sz val="8"/>
            <color indexed="81"/>
            <rFont val="Segoe UI"/>
            <family val="2"/>
          </rPr>
          <t>Submódulo 2.1, item B - Férias</t>
        </r>
        <r>
          <rPr>
            <sz val="8"/>
            <color indexed="81"/>
            <rFont val="Segoe UI"/>
            <family val="2"/>
          </rPr>
          <t xml:space="preserve">:
Considerações:
        O modelo de planilha sugerido pela IN 05/2017 contém um erro evidente: a rubrica “férias” consta do Submódulo 2.1 e também consta do Submódulo 4.1 (Substituto nas Ausências Legais).
        A duplicidade é um erro primário. Essa despesa não deveria constar do Submódulo 2.1, que agrupa despesas com encargos devidos ao trabalhador que usufrui dos direitos cujos valores são ali descritos, como é o caso das férias,
momento em que é devido o adicional de férias; e como é o caso do 13º salário.
        A remuneração do período de férias do terceirizado encontra-se normalmente prevista no Módulo 1 – da remuneração.
        A rubrica denominada “férias” é despesa com substituição, pois destina-se à remuneração do substituto do terceirizado que goza férias (ou ao pagamento das férias adquiridas no curso da vigência do contrato administrativo pelo terceirizado "titular", por ocasião da demissão deste, se for o caso). E já está devidamente prevista no Sumódulo 4.1.
        Por tais razões, </t>
        </r>
        <r>
          <rPr>
            <b/>
            <i/>
            <u/>
            <sz val="8"/>
            <color indexed="81"/>
            <rFont val="Segoe UI"/>
            <family val="2"/>
          </rPr>
          <t xml:space="preserve">optamos por manter no Submódulo 2.1 apenas o 13º salário e o adicional de férias. A rubrica férias foi por nós mantida no Módulo 4 - Custo de Reposição do Profissional Ausente, no Submódulo 4.1 – Substituto nas Ausências Legais. </t>
        </r>
        <r>
          <rPr>
            <sz val="8"/>
            <color indexed="81"/>
            <rFont val="Segoe UI"/>
            <family val="2"/>
          </rPr>
          <t>Isso porque entendemos que essa despesa é, de fato, despesa com substituição, vale dizer, remuneração do substituto do terceirizado, caso exigida a substituição por ocasião das férias.</t>
        </r>
      </text>
    </comment>
    <comment ref="B80" authorId="0" shapeId="0">
      <text>
        <r>
          <rPr>
            <b/>
            <sz val="8"/>
            <color indexed="81"/>
            <rFont val="Segoe UI"/>
            <family val="2"/>
          </rPr>
          <t xml:space="preserve">Aviso Prévio Indenizado (API)
</t>
        </r>
        <r>
          <rPr>
            <sz val="8"/>
            <color indexed="81"/>
            <rFont val="Segoe UI"/>
            <family val="2"/>
          </rPr>
          <t xml:space="preserve">Fundamentação Legal:
Constituição Federal de 1988 (Art. 7°, inciso XXI) - CLT (Art. 477, art. 487 a 491) - Estudos CNJ – Resolução 98/2009 
Trata-se de valor devido ao empregado no caso de o empregador rescindir o contrato sem justo motivo e sem lhe conceder aviso prévio, conforme disposto no § 1º do art. 487 da CLT. 
Devido à imprevisibilidade, esse é um montante que a empresa deverá provisionar. O provisionamento estimativo é feito, em geral, com base em índice de rotatividade anual.
De acordo com levantamento efetuado em diversos contratos, cerca de 5% do pessoal é demitido pelo empregador, antes do término do contrato de trabalho. 
</t>
        </r>
        <r>
          <rPr>
            <b/>
            <sz val="8"/>
            <color indexed="81"/>
            <rFont val="Segoe UI"/>
            <family val="2"/>
          </rPr>
          <t>Cálculo: ((1/12)x 0,05) x 100 =0,42%.</t>
        </r>
      </text>
    </comment>
    <comment ref="B81" authorId="0" shapeId="0">
      <text>
        <r>
          <rPr>
            <b/>
            <sz val="8"/>
            <color indexed="81"/>
            <rFont val="Segoe UI"/>
            <family val="2"/>
          </rPr>
          <t xml:space="preserve">Incidência do FGTS sobre API (linha B):
</t>
        </r>
        <r>
          <rPr>
            <sz val="8"/>
            <color indexed="81"/>
            <rFont val="Segoe UI"/>
            <family val="2"/>
          </rPr>
          <t xml:space="preserve">
Sobre o valor do Aviso Prévio Indenizado, é devido o depósito relativo ao FGTS.
Cálculo: Aplicar o percentual do FGTS sobre o Aviso Prévio Indenizado.
 </t>
        </r>
        <r>
          <rPr>
            <b/>
            <sz val="8"/>
            <color indexed="81"/>
            <rFont val="Segoe UI"/>
            <family val="2"/>
          </rPr>
          <t>8% (alíquota do FGTS) x 0,42% (API) = 0,03%</t>
        </r>
      </text>
    </comment>
    <comment ref="B82" authorId="0" shapeId="0">
      <text>
        <r>
          <rPr>
            <b/>
            <sz val="8"/>
            <color indexed="81"/>
            <rFont val="Segoe UI"/>
            <family val="2"/>
          </rPr>
          <t xml:space="preserve">Multa do FGTS do aviso prévio indenizado:
</t>
        </r>
        <r>
          <rPr>
            <sz val="8"/>
            <color indexed="81"/>
            <rFont val="Segoe UI"/>
            <family val="2"/>
          </rPr>
          <t>FUNDAMENTAÇÃO LEGAL: Jurisprudência - TCU (Acórdão 2.217/2010 – Plenário)
Multa do FGTS do aviso prévio indenizado: valor da multa do FGTS indenizado (40%)</t>
        </r>
        <r>
          <rPr>
            <sz val="8"/>
            <color indexed="81"/>
            <rFont val="Segoe UI"/>
            <family val="2"/>
          </rPr>
          <t xml:space="preserve">, que incide sobre a alíquota do FGTS (8%) aplicado sobre o custo de referência do aviso prévio indenizado.
</t>
        </r>
        <r>
          <rPr>
            <sz val="8"/>
            <color indexed="81"/>
            <rFont val="Segoe UI"/>
            <family val="2"/>
          </rPr>
          <t xml:space="preserve">
(1 remuneração + 0,0833 13° salário + 0,0833 férias + 0,0278 adicional de férias) x 0,08 FGTS x 0,4 Multa x</t>
        </r>
        <r>
          <rPr>
            <b/>
            <u/>
            <sz val="8"/>
            <color indexed="81"/>
            <rFont val="Segoe UI"/>
            <family val="2"/>
          </rPr>
          <t xml:space="preserve"> 0,05 rotatividade</t>
        </r>
        <r>
          <rPr>
            <sz val="8"/>
            <color indexed="81"/>
            <rFont val="Segoe UI"/>
            <family val="2"/>
          </rPr>
          <t xml:space="preserve"> =</t>
        </r>
        <r>
          <rPr>
            <b/>
            <sz val="8"/>
            <color indexed="81"/>
            <rFont val="Segoe UI"/>
            <family val="2"/>
          </rPr>
          <t xml:space="preserve"> 0,19%</t>
        </r>
      </text>
    </comment>
    <comment ref="B83" authorId="0" shapeId="0">
      <text>
        <r>
          <rPr>
            <b/>
            <sz val="8"/>
            <color indexed="81"/>
            <rFont val="Segoe UI"/>
            <family val="2"/>
          </rPr>
          <t>Aviso Prévio Trabalhado (APT):</t>
        </r>
        <r>
          <rPr>
            <sz val="8"/>
            <color indexed="81"/>
            <rFont val="Segoe UI"/>
            <family val="2"/>
          </rPr>
          <t xml:space="preserve">
Cálculo:
</t>
        </r>
        <r>
          <rPr>
            <b/>
            <sz val="8"/>
            <color indexed="81"/>
            <rFont val="Segoe UI"/>
            <family val="2"/>
          </rPr>
          <t>[(1 salário integral / 30 dias) x 7 dias] / 12 meses = 1,94%</t>
        </r>
        <r>
          <rPr>
            <sz val="8"/>
            <color indexed="81"/>
            <rFont val="Segoe UI"/>
            <family val="2"/>
          </rPr>
          <t xml:space="preserve">
Acórdão TCU 1586/2018 - Plenário:
Nas licitações para contratação de mão de obra terceirizada, a Administração deve estabelecer na minuta do contrato que a parcela mensal a título de </t>
        </r>
        <r>
          <rPr>
            <b/>
            <sz val="8"/>
            <color indexed="81"/>
            <rFont val="Segoe UI"/>
            <family val="2"/>
          </rPr>
          <t>aviso prévio trabalhado será no percentual máximo de 1,94% no primeiro ano</t>
        </r>
        <r>
          <rPr>
            <sz val="8"/>
            <color indexed="81"/>
            <rFont val="Segoe UI"/>
            <family val="2"/>
          </rPr>
          <t xml:space="preserve">, </t>
        </r>
        <r>
          <rPr>
            <b/>
            <sz val="8"/>
            <color indexed="81"/>
            <rFont val="Segoe UI"/>
            <family val="2"/>
          </rPr>
          <t>e, em caso de prorrogação do contrato, o percentual máximo dessa parcela será de 0,194%</t>
        </r>
        <r>
          <rPr>
            <sz val="8"/>
            <color indexed="81"/>
            <rFont val="Segoe UI"/>
            <family val="2"/>
          </rPr>
          <t xml:space="preserve"> a cada ano de prorrogação, a ser incluído por ocasião da formulação do aditivo da prorrogação do contrato, conforme a Lei 12.506/2011.</t>
        </r>
      </text>
    </comment>
    <comment ref="B84" authorId="0" shapeId="0">
      <text>
        <r>
          <rPr>
            <b/>
            <sz val="8"/>
            <color indexed="81"/>
            <rFont val="Segoe UI"/>
            <family val="2"/>
          </rPr>
          <t xml:space="preserve">Incidência do FGTS sobre o APT (linha E):
</t>
        </r>
        <r>
          <rPr>
            <sz val="8"/>
            <color indexed="81"/>
            <rFont val="Segoe UI"/>
            <family val="2"/>
          </rPr>
          <t xml:space="preserve">Multiplicar a alíquota total do submódulo 2.2 pela alíquota do APT.
Cálculo:
</t>
        </r>
        <r>
          <rPr>
            <b/>
            <sz val="8"/>
            <color indexed="81"/>
            <rFont val="Segoe UI"/>
            <family val="2"/>
          </rPr>
          <t>36,80% (submódulo 2.2) x 1,94% (APT) = 0,71%</t>
        </r>
      </text>
    </comment>
    <comment ref="B85" authorId="0" shapeId="0">
      <text>
        <r>
          <rPr>
            <b/>
            <sz val="8"/>
            <color indexed="81"/>
            <rFont val="Segoe UI"/>
            <family val="2"/>
          </rPr>
          <t xml:space="preserve">Multa do FGTS sobre o APT:
</t>
        </r>
        <r>
          <rPr>
            <sz val="8"/>
            <color indexed="81"/>
            <rFont val="Segoe UI"/>
            <family val="2"/>
          </rPr>
          <t xml:space="preserve">
Sobre os depósitos de FGTS é devida a multa de 40%.
Cálculo:
</t>
        </r>
        <r>
          <rPr>
            <b/>
            <sz val="8"/>
            <color indexed="81"/>
            <rFont val="Segoe UI"/>
            <family val="2"/>
          </rPr>
          <t>(1 remuneração + 0,0833 13° salário + 0,0833 férias + 0,0278 adicional de férias) x 0,08 FGTS x 0,4 Multa = 3,82%</t>
        </r>
        <r>
          <rPr>
            <sz val="8"/>
            <color indexed="81"/>
            <rFont val="Segoe UI"/>
            <family val="2"/>
          </rPr>
          <t xml:space="preserve">
</t>
        </r>
      </text>
    </comment>
    <comment ref="B94" authorId="0" shapeId="0">
      <text>
        <r>
          <rPr>
            <b/>
            <sz val="8"/>
            <color indexed="81"/>
            <rFont val="Segoe UI"/>
            <family val="2"/>
          </rPr>
          <t>Substituto na cobertura de férias (submódulo 4.1):</t>
        </r>
        <r>
          <rPr>
            <sz val="8"/>
            <color indexed="81"/>
            <rFont val="Segoe UI"/>
            <family val="2"/>
          </rPr>
          <t xml:space="preserve">
Cálculo: (1 remuneração / 11 meses) = 9,09% =</t>
        </r>
        <r>
          <rPr>
            <b/>
            <u/>
            <sz val="8"/>
            <color indexed="81"/>
            <rFont val="Segoe UI"/>
            <family val="2"/>
          </rPr>
          <t xml:space="preserve"> 9,075%</t>
        </r>
        <r>
          <rPr>
            <sz val="8"/>
            <color indexed="81"/>
            <rFont val="Segoe UI"/>
            <family val="2"/>
          </rPr>
          <t xml:space="preserve">*
*Percentual conforme caderno da Conta Vinculada.
</t>
        </r>
        <r>
          <rPr>
            <u/>
            <sz val="8"/>
            <color indexed="81"/>
            <rFont val="Segoe UI"/>
            <family val="2"/>
          </rPr>
          <t>Considerações:</t>
        </r>
        <r>
          <rPr>
            <sz val="8"/>
            <color indexed="81"/>
            <rFont val="Segoe UI"/>
            <family val="2"/>
          </rPr>
          <t xml:space="preserve">
        O modelo de planilha sugerido pela IN 05/2017 contém um erro evidente: a rubrica “férias” consta do Submódulo 2.1 e também consta do Submódulo 4.1 (Substituto nas Ausências Legais).
        A duplicidade é um erro primário. Essa despesa não deveria constar do Submódulo 2.1, que agrupa despesas com encargos devidos ao trabalhador que usufrui dos direitos cujos valores são ali descritos, como é o caso das férias,
momento em que é devido o adicional de férias; e como é o caso do 13º salário.
        A remuneração do período de férias do terceirizado encontra-se normalmente prevista no Módulo 1 – da remuneração.
        A rubrica denominada “férias” é despesa com substituição, pois destina-se à remuneração do substituto do terceirizado que goza férias (ou ao pagamento das férias adquiridas no curso da vigência do contrato administrativo pelo terceirizado "titular", por ocasião da demissão deste, se for o caso). E já está devidamente prevista no Sumódulo 4.1.
        Por tais razões, </t>
        </r>
        <r>
          <rPr>
            <b/>
            <i/>
            <u/>
            <sz val="8"/>
            <color indexed="81"/>
            <rFont val="Segoe UI"/>
            <family val="2"/>
          </rPr>
          <t xml:space="preserve">optamos por manter no Submódulo 2.1 apenas o 13º salário e o adicional de férias. A rubrica férias foi por nós mantida no Módulo 4 - Custo de Reposição do Profissional Ausente, no Submódulo 4.1 – Substituto nas Ausências Legais. </t>
        </r>
        <r>
          <rPr>
            <sz val="8"/>
            <color indexed="81"/>
            <rFont val="Segoe UI"/>
            <family val="2"/>
          </rPr>
          <t>Isso porque entendemos que essa despesa é, de fato, despesa com substituição, vale dizer, remuneração do substituto do terceirizado, caso exigida a substituição por ocasião das férias.</t>
        </r>
      </text>
    </comment>
    <comment ref="B95" authorId="0" shapeId="0">
      <text>
        <r>
          <rPr>
            <b/>
            <sz val="8"/>
            <color indexed="81"/>
            <rFont val="Segoe UI"/>
            <family val="2"/>
          </rPr>
          <t>Substituto na cobertura de ausências legais:</t>
        </r>
        <r>
          <rPr>
            <sz val="8"/>
            <color indexed="81"/>
            <rFont val="Segoe UI"/>
            <family val="2"/>
          </rPr>
          <t xml:space="preserve">
Ausências previstas na legislação vigente que é composta por um conjunto de casos em que o funcionário pode se ausentar sem perda da remuneração.
Consideramos, aleatoriamente, que durante a vigência do nosso contrato ocorrerão </t>
        </r>
        <r>
          <rPr>
            <b/>
            <u/>
            <sz val="8"/>
            <color indexed="81"/>
            <rFont val="Segoe UI"/>
            <family val="2"/>
          </rPr>
          <t>7 faltas justificadas por ano</t>
        </r>
        <r>
          <rPr>
            <sz val="8"/>
            <color indexed="81"/>
            <rFont val="Segoe UI"/>
            <family val="2"/>
          </rPr>
          <t xml:space="preserve">. Faz-se o cálculo do custo mensal dessa despesa da seguinte maneira:
[(1 / 30) x </t>
        </r>
        <r>
          <rPr>
            <b/>
            <u/>
            <sz val="8"/>
            <color indexed="81"/>
            <rFont val="Segoe UI"/>
            <family val="2"/>
          </rPr>
          <t>7</t>
        </r>
        <r>
          <rPr>
            <sz val="8"/>
            <color indexed="81"/>
            <rFont val="Segoe UI"/>
            <family val="2"/>
          </rPr>
          <t>] / 12 = 1,94%
Esse valor pode variar conforme dados estatísticos da empresa.</t>
        </r>
      </text>
    </comment>
    <comment ref="B96" authorId="0" shapeId="0">
      <text>
        <r>
          <rPr>
            <b/>
            <sz val="8"/>
            <color indexed="81"/>
            <rFont val="Segoe UI"/>
            <family val="2"/>
          </rPr>
          <t xml:space="preserve">Substituto na cobertura de Licença-paternidade:
</t>
        </r>
        <r>
          <rPr>
            <sz val="8"/>
            <color indexed="81"/>
            <rFont val="Segoe UI"/>
            <family val="2"/>
          </rPr>
          <t xml:space="preserve">
Segundo a C.F., refere-se à ausência de </t>
        </r>
        <r>
          <rPr>
            <b/>
            <u/>
            <sz val="8"/>
            <color indexed="81"/>
            <rFont val="Segoe UI"/>
            <family val="2"/>
          </rPr>
          <t xml:space="preserve">5 (cinco) </t>
        </r>
        <r>
          <rPr>
            <sz val="8"/>
            <color indexed="81"/>
            <rFont val="Segoe UI"/>
            <family val="2"/>
          </rPr>
          <t xml:space="preserve">dias corridos iniciados no dia do nascimento do filho.
De acordo com o Acórdão TCU 1904/07-Plenário, com base em estudo do IBGE, a média de trabalhadores que são pais durante o ano é de </t>
        </r>
        <r>
          <rPr>
            <b/>
            <sz val="8"/>
            <color indexed="81"/>
            <rFont val="Segoe UI"/>
            <family val="2"/>
          </rPr>
          <t>1,5%</t>
        </r>
        <r>
          <rPr>
            <sz val="8"/>
            <color indexed="81"/>
            <rFont val="Segoe UI"/>
            <family val="2"/>
          </rPr>
          <t xml:space="preserve">. 
Faz-se o cálculo do custo mensal dessa despesa da seguinte maneira:
(5 (faltas) / 30 (dias))  / 12 (meses) x </t>
        </r>
        <r>
          <rPr>
            <b/>
            <u/>
            <sz val="8"/>
            <color indexed="81"/>
            <rFont val="Segoe UI"/>
            <family val="2"/>
          </rPr>
          <t>0,015</t>
        </r>
        <r>
          <rPr>
            <sz val="8"/>
            <color indexed="81"/>
            <rFont val="Segoe UI"/>
            <family val="2"/>
          </rPr>
          <t xml:space="preserve"> (dos trabalhadores) x 100 = 0,02%
Esse valor pode variar conforme dados estatísticos da empresa.</t>
        </r>
      </text>
    </comment>
    <comment ref="B97" authorId="0" shapeId="0">
      <text>
        <r>
          <rPr>
            <b/>
            <sz val="8"/>
            <color indexed="81"/>
            <rFont val="Segoe UI"/>
            <family val="2"/>
          </rPr>
          <t>Substituto na cobertura de Ausência por acidente de trabalho:</t>
        </r>
        <r>
          <rPr>
            <sz val="8"/>
            <color indexed="81"/>
            <rFont val="Segoe UI"/>
            <family val="2"/>
          </rPr>
          <t xml:space="preserve">
Valor do custo referente aos </t>
        </r>
        <r>
          <rPr>
            <b/>
            <u/>
            <sz val="8"/>
            <color indexed="81"/>
            <rFont val="Segoe UI"/>
            <family val="2"/>
          </rPr>
          <t>15 primeiros dias</t>
        </r>
        <r>
          <rPr>
            <sz val="8"/>
            <color indexed="81"/>
            <rFont val="Segoe UI"/>
            <family val="2"/>
          </rPr>
          <t xml:space="preserve"> em que o empregado encontra-se afastado por acidente de trabalho e a empresa contratada tem o dever de remunerá-lo. Após esse período o ônus passa a ser do INSS.
De acordo com os números do Ministério da Previdência e Assistência Social, baseados em informações prestadas pelos empregadores, </t>
        </r>
        <r>
          <rPr>
            <b/>
            <u/>
            <sz val="8"/>
            <color indexed="81"/>
            <rFont val="Segoe UI"/>
            <family val="2"/>
          </rPr>
          <t>por meio de GFIP</t>
        </r>
        <r>
          <rPr>
            <sz val="8"/>
            <color indexed="81"/>
            <rFont val="Segoe UI"/>
            <family val="2"/>
          </rPr>
          <t xml:space="preserve">, </t>
        </r>
        <r>
          <rPr>
            <b/>
            <u/>
            <sz val="8"/>
            <color indexed="81"/>
            <rFont val="Segoe UI"/>
            <family val="2"/>
          </rPr>
          <t>0,78% dos empregados</t>
        </r>
        <r>
          <rPr>
            <sz val="8"/>
            <color indexed="81"/>
            <rFont val="Segoe UI"/>
            <family val="2"/>
          </rPr>
          <t xml:space="preserve"> se acidentam no ano. Assim, a provisão corresponde a:
((15/30)/12) x </t>
        </r>
        <r>
          <rPr>
            <b/>
            <u/>
            <sz val="8"/>
            <color indexed="81"/>
            <rFont val="Segoe UI"/>
            <family val="2"/>
          </rPr>
          <t>0,0078</t>
        </r>
        <r>
          <rPr>
            <sz val="8"/>
            <color indexed="81"/>
            <rFont val="Segoe UI"/>
            <family val="2"/>
          </rPr>
          <t xml:space="preserve"> x 100 = 0,03%
Esse valor pode variar conforme dados estatísticos da empresa.</t>
        </r>
      </text>
    </comment>
    <comment ref="B98" authorId="0" shapeId="0">
      <text>
        <r>
          <rPr>
            <b/>
            <sz val="8"/>
            <color indexed="81"/>
            <rFont val="Segoe UI"/>
            <family val="2"/>
          </rPr>
          <t xml:space="preserve">Substituto na cobertura de Afastamento maternidade:
</t>
        </r>
        <r>
          <rPr>
            <sz val="8"/>
            <color indexed="81"/>
            <rFont val="Segoe UI"/>
            <family val="2"/>
          </rPr>
          <t xml:space="preserve">
A licença maternidade está prevista no art. 392 da CL:
"Art. 392. A empregada gestante tem direito à licença-maternidade de 120 (cento e vinte) dias, sem prejuízo do emprego e do salário". Empresas participantes do Programa Empresa Cidadã ampliam o benefício por mais 60 dias.
É relevante para o cálculo a </t>
        </r>
        <r>
          <rPr>
            <b/>
            <u/>
            <sz val="8"/>
            <color indexed="81"/>
            <rFont val="Segoe UI"/>
            <family val="2"/>
          </rPr>
          <t>incidência de mulheres na prestação do serviço</t>
        </r>
        <r>
          <rPr>
            <sz val="8"/>
            <color indexed="81"/>
            <rFont val="Segoe UI"/>
            <family val="2"/>
          </rPr>
          <t xml:space="preserve">. Segundo o IBGE (2010), a expectativa mensal de licença-maternidade é de </t>
        </r>
        <r>
          <rPr>
            <b/>
            <u/>
            <sz val="8"/>
            <color indexed="81"/>
            <rFont val="Segoe UI"/>
            <family val="2"/>
          </rPr>
          <t>0,0032</t>
        </r>
        <r>
          <rPr>
            <sz val="8"/>
            <color indexed="81"/>
            <rFont val="Segoe UI"/>
            <family val="2"/>
          </rPr>
          <t xml:space="preserve">.
</t>
        </r>
        <r>
          <rPr>
            <b/>
            <sz val="8"/>
            <color indexed="81"/>
            <rFont val="Segoe UI"/>
            <family val="2"/>
          </rPr>
          <t>Cálculo:</t>
        </r>
        <r>
          <rPr>
            <sz val="8"/>
            <color indexed="81"/>
            <rFont val="Segoe UI"/>
            <family val="2"/>
          </rPr>
          <t xml:space="preserve">
(Dias de licença / dias do mês) x </t>
        </r>
        <r>
          <rPr>
            <b/>
            <u/>
            <sz val="8"/>
            <color indexed="81"/>
            <rFont val="Segoe UI"/>
            <family val="2"/>
          </rPr>
          <t>% de mulheres</t>
        </r>
        <r>
          <rPr>
            <sz val="8"/>
            <color indexed="81"/>
            <rFont val="Segoe UI"/>
            <family val="2"/>
          </rPr>
          <t xml:space="preserve"> x probabilidade de ocorrência
Ex: (180 / 30) x </t>
        </r>
        <r>
          <rPr>
            <b/>
            <u/>
            <sz val="8"/>
            <color indexed="81"/>
            <rFont val="Segoe UI"/>
            <family val="2"/>
          </rPr>
          <t>0,1012</t>
        </r>
        <r>
          <rPr>
            <sz val="8"/>
            <color indexed="81"/>
            <rFont val="Segoe UI"/>
            <family val="2"/>
          </rPr>
          <t xml:space="preserve"> x 0,0032 = 0,19%.</t>
        </r>
      </text>
    </comment>
    <comment ref="B104" authorId="0" shapeId="0">
      <text>
        <r>
          <rPr>
            <b/>
            <sz val="8"/>
            <color indexed="81"/>
            <rFont val="Segoe UI"/>
            <family val="2"/>
          </rPr>
          <t>Substituto na cobertura de Intervalo para Repouso ou Alimentação</t>
        </r>
        <r>
          <rPr>
            <sz val="8"/>
            <color indexed="81"/>
            <rFont val="Segoe UI"/>
            <family val="2"/>
          </rPr>
          <t xml:space="preserve">
        A despesa aqui prevista no Submódulo 4.2 se destina a cobrir </t>
        </r>
        <r>
          <rPr>
            <b/>
            <i/>
            <u/>
            <sz val="8"/>
            <color indexed="81"/>
            <rFont val="Segoe UI"/>
            <family val="2"/>
          </rPr>
          <t>custos com substituição do profissional em gozo regular do intervalo intrajornada</t>
        </r>
        <r>
          <rPr>
            <sz val="8"/>
            <color indexed="81"/>
            <rFont val="Segoe UI"/>
            <family val="2"/>
          </rPr>
          <t xml:space="preserve">.
        Essa despesa será prevista na planilha somente naqueles casos em que a Administração contratante, exigir a execução dos serviços contratados de forma ininterrupta, o que,
forçosamente, demandará a substituição do trabalhador.
        Entretanto, a administração do LFDA-PA </t>
        </r>
        <r>
          <rPr>
            <b/>
            <i/>
            <u/>
            <sz val="8"/>
            <color indexed="81"/>
            <rFont val="Segoe UI"/>
            <family val="2"/>
          </rPr>
          <t>não exigirá a substituição do trabalhador</t>
        </r>
        <r>
          <rPr>
            <sz val="8"/>
            <color indexed="81"/>
            <rFont val="Segoe UI"/>
            <family val="2"/>
          </rPr>
          <t>, tendo em vista que serão constratados diversos postos (3 diurnos e 2 noturnos), o intervalo para repouso ou alimentação de 1h será concedido aos vigilantes, para tanto, será adotado um revezamento, a ser combinado com os fiscais do contrato.
        Portanto,</t>
        </r>
        <r>
          <rPr>
            <b/>
            <i/>
            <u/>
            <sz val="8"/>
            <color indexed="81"/>
            <rFont val="Segoe UI"/>
            <family val="2"/>
          </rPr>
          <t xml:space="preserve"> essa despesa não será cotada na planilha, nem admitida em proposta de preços</t>
        </r>
        <r>
          <rPr>
            <sz val="8"/>
            <color indexed="81"/>
            <rFont val="Segoe UI"/>
            <family val="2"/>
          </rPr>
          <t>.</t>
        </r>
      </text>
    </comment>
    <comment ref="A115" authorId="0" shapeId="0">
      <text>
        <r>
          <rPr>
            <b/>
            <sz val="8"/>
            <color indexed="81"/>
            <rFont val="Segoe UI"/>
            <family val="2"/>
          </rPr>
          <t>Uniformes:</t>
        </r>
        <r>
          <rPr>
            <sz val="8"/>
            <color indexed="81"/>
            <rFont val="Segoe UI"/>
            <family val="2"/>
          </rPr>
          <t xml:space="preserve">
Preencher a aba "Uniformes".</t>
        </r>
      </text>
    </comment>
    <comment ref="A116" authorId="0" shapeId="0">
      <text>
        <r>
          <rPr>
            <b/>
            <sz val="8"/>
            <color indexed="81"/>
            <rFont val="Segoe UI"/>
            <family val="2"/>
          </rPr>
          <t xml:space="preserve">Materiais / Acessórios:
</t>
        </r>
        <r>
          <rPr>
            <sz val="8"/>
            <color indexed="81"/>
            <rFont val="Segoe UI"/>
            <family val="2"/>
          </rPr>
          <t>Preencher a aba "Materiais".</t>
        </r>
      </text>
    </comment>
    <comment ref="A117" authorId="0" shapeId="0">
      <text>
        <r>
          <rPr>
            <b/>
            <sz val="8"/>
            <color indexed="81"/>
            <rFont val="Segoe UI"/>
            <family val="2"/>
          </rPr>
          <t xml:space="preserve">Equipamentos:
</t>
        </r>
        <r>
          <rPr>
            <sz val="8"/>
            <color indexed="81"/>
            <rFont val="Segoe UI"/>
            <family val="2"/>
          </rPr>
          <t xml:space="preserve">
Preencher a aba "Equipamentos".</t>
        </r>
      </text>
    </comment>
    <comment ref="B130" authorId="0" shapeId="0">
      <text>
        <r>
          <rPr>
            <b/>
            <sz val="9"/>
            <color indexed="81"/>
            <rFont val="Segoe UI"/>
            <charset val="1"/>
          </rPr>
          <t xml:space="preserve">Custos Indiretos:
</t>
        </r>
        <r>
          <rPr>
            <sz val="9"/>
            <color indexed="81"/>
            <rFont val="Segoe UI"/>
            <charset val="1"/>
          </rPr>
          <t xml:space="preserve">
        Constituem custos indiretos as despesas operacionais e administrativas do
contratado para a execução dos serviços. São gastos referentes à administração do
negócio empresarial: aluguel dos escritórios, material de expediente, salários do
pessoal administrativo, encargos sociais, água, energia elétrica, equipamentos,
automóveis etc.
        O porcentual de custos indiretos incide sobre o total das despesas com mão de obra e insumos (</t>
        </r>
        <r>
          <rPr>
            <b/>
            <u/>
            <sz val="9"/>
            <color indexed="81"/>
            <rFont val="Segoe UI"/>
            <family val="2"/>
          </rPr>
          <t>somatório dos Módulos 1, 2, 3, 4 e 5</t>
        </r>
        <r>
          <rPr>
            <sz val="9"/>
            <color indexed="81"/>
            <rFont val="Segoe UI"/>
            <charset val="1"/>
          </rPr>
          <t>).</t>
        </r>
      </text>
    </comment>
    <comment ref="B131" authorId="0" shapeId="0">
      <text>
        <r>
          <rPr>
            <b/>
            <sz val="9"/>
            <color indexed="81"/>
            <rFont val="Segoe UI"/>
            <family val="2"/>
          </rPr>
          <t xml:space="preserve">Lucro:
</t>
        </r>
        <r>
          <rPr>
            <sz val="9"/>
            <color indexed="81"/>
            <rFont val="Segoe UI"/>
            <family val="2"/>
          </rPr>
          <t>O lucro é o ganho obtido pelo contratado, em razão dos serviços prestados. É o que efetivamente o remunera.
A taxa de lucro incide sobre o total das despesas com mão de obra e
insumos (</t>
        </r>
        <r>
          <rPr>
            <b/>
            <sz val="9"/>
            <color indexed="81"/>
            <rFont val="Segoe UI"/>
            <family val="2"/>
          </rPr>
          <t>somatório dos Módulos 1, 2, 3, 4 e 5), mais os custos indiretos.</t>
        </r>
        <r>
          <rPr>
            <sz val="9"/>
            <color indexed="81"/>
            <rFont val="Segoe UI"/>
            <family val="2"/>
          </rPr>
          <t xml:space="preserve">
</t>
        </r>
      </text>
    </comment>
    <comment ref="B133" authorId="0" shapeId="0">
      <text>
        <r>
          <rPr>
            <b/>
            <sz val="9"/>
            <color indexed="81"/>
            <rFont val="Segoe UI"/>
            <family val="2"/>
          </rPr>
          <t>Empresas Lucro Presumido:</t>
        </r>
        <r>
          <rPr>
            <sz val="9"/>
            <color indexed="81"/>
            <rFont val="Segoe UI"/>
            <family val="2"/>
          </rPr>
          <t xml:space="preserve">
PIS: 0,65% / COFINS: 3,00%
</t>
        </r>
        <r>
          <rPr>
            <b/>
            <sz val="9"/>
            <color indexed="81"/>
            <rFont val="Segoe UI"/>
            <family val="2"/>
          </rPr>
          <t>Empresas Lucro Real:</t>
        </r>
        <r>
          <rPr>
            <sz val="9"/>
            <color indexed="81"/>
            <rFont val="Segoe UI"/>
            <family val="2"/>
          </rPr>
          <t xml:space="preserve">
PIS: 1,65% / COFINS: 7,60%
Para as empresas optantes pelo Simples Nacional, a tributação varia conforme o faturamento mensal.</t>
        </r>
      </text>
    </comment>
  </commentList>
</comments>
</file>

<file path=xl/comments3.xml><?xml version="1.0" encoding="utf-8"?>
<comments xmlns="http://schemas.openxmlformats.org/spreadsheetml/2006/main">
  <authors>
    <author>Carlos Magno Wonghan da Silva</author>
  </authors>
  <commentList>
    <comment ref="D1" authorId="0" shapeId="0">
      <text>
        <r>
          <rPr>
            <b/>
            <sz val="9"/>
            <color indexed="81"/>
            <rFont val="Segoe UI"/>
            <family val="2"/>
          </rPr>
          <t>Edição da Planilha</t>
        </r>
        <r>
          <rPr>
            <sz val="9"/>
            <color indexed="81"/>
            <rFont val="Segoe UI"/>
            <family val="2"/>
          </rPr>
          <t xml:space="preserve">
As células em cinza estão liberadas para modificações.</t>
        </r>
      </text>
    </comment>
    <comment ref="B14" authorId="0" shapeId="0">
      <text>
        <r>
          <rPr>
            <b/>
            <sz val="8"/>
            <color indexed="81"/>
            <rFont val="Segoe UI"/>
            <family val="2"/>
          </rPr>
          <t>Salário-base:</t>
        </r>
        <r>
          <rPr>
            <sz val="8"/>
            <color indexed="81"/>
            <rFont val="Segoe UI"/>
            <family val="2"/>
          </rPr>
          <t xml:space="preserve">
Salário não inferior ao piso da CCT (art. 48, II da LF 14.133/21)</t>
        </r>
      </text>
    </comment>
    <comment ref="B17" authorId="0" shapeId="0">
      <text>
        <r>
          <rPr>
            <b/>
            <sz val="9"/>
            <color indexed="81"/>
            <rFont val="Segoe UI"/>
            <family val="2"/>
          </rPr>
          <t xml:space="preserve">Adicional Noturno:
</t>
        </r>
        <r>
          <rPr>
            <sz val="9"/>
            <color indexed="81"/>
            <rFont val="Segoe UI"/>
            <family val="2"/>
          </rPr>
          <t xml:space="preserve">
</t>
        </r>
        <r>
          <rPr>
            <u/>
            <sz val="9"/>
            <color indexed="81"/>
            <rFont val="Segoe UI"/>
            <family val="2"/>
          </rPr>
          <t>Cálculo</t>
        </r>
        <r>
          <rPr>
            <sz val="9"/>
            <color indexed="81"/>
            <rFont val="Segoe UI"/>
            <family val="2"/>
          </rPr>
          <t xml:space="preserve">:
</t>
        </r>
        <r>
          <rPr>
            <b/>
            <sz val="9"/>
            <color indexed="81"/>
            <rFont val="Segoe UI"/>
            <family val="2"/>
          </rPr>
          <t>(1 salário / 220) x 120 horas x 0,2</t>
        </r>
        <r>
          <rPr>
            <sz val="9"/>
            <color indexed="81"/>
            <rFont val="Segoe UI"/>
            <family val="2"/>
          </rPr>
          <t xml:space="preserve">
</t>
        </r>
        <r>
          <rPr>
            <u/>
            <sz val="9"/>
            <color indexed="81"/>
            <rFont val="Segoe UI"/>
            <family val="2"/>
          </rPr>
          <t>Sendo</t>
        </r>
        <r>
          <rPr>
            <sz val="9"/>
            <color indexed="81"/>
            <rFont val="Segoe UI"/>
            <family val="2"/>
          </rPr>
          <t>:
220: divisor para cálculo do valor hora, estabelecido na CCT;
120: número de horas noturas por mês, calculado conforme 15ª cláusula da CCT.
(60/52,50) x 7 x 15 = 120;
0,2: alíquota do adicional noturno</t>
        </r>
      </text>
    </comment>
    <comment ref="B18" authorId="0" shapeId="0">
      <text>
        <r>
          <rPr>
            <b/>
            <sz val="8"/>
            <color indexed="81"/>
            <rFont val="Segoe UI"/>
            <family val="2"/>
          </rPr>
          <t xml:space="preserve">Adicional de Hora Noturna Reduzida:
</t>
        </r>
        <r>
          <rPr>
            <sz val="8"/>
            <color indexed="81"/>
            <rFont val="Segoe UI"/>
            <family val="2"/>
          </rPr>
          <t xml:space="preserve">
Hora de redução noturna:
*60 min - 52,5 min = 7,5 min
*7,5 min x 7h (das trabalhadas) = 52,5 min
*52,5 min / 52,5 min (hora noturna) = 1,00 hora noturna
*Proporção de hora noturna adicional = 1,00/12 horas trabalhadas = 8,33%
Cálculo da hora noturna adicional:
*(Salário + Adicionais) x </t>
        </r>
        <r>
          <rPr>
            <b/>
            <sz val="8"/>
            <color indexed="81"/>
            <rFont val="Segoe UI"/>
            <family val="2"/>
          </rPr>
          <t>proporção de hora noturna adicional</t>
        </r>
        <r>
          <rPr>
            <sz val="8"/>
            <color indexed="81"/>
            <rFont val="Segoe UI"/>
            <family val="2"/>
          </rPr>
          <t xml:space="preserve"> x (1+alíq. do adicional noturno)
*(Salário + Adicionais) x </t>
        </r>
        <r>
          <rPr>
            <b/>
            <sz val="8"/>
            <color indexed="81"/>
            <rFont val="Segoe UI"/>
            <family val="2"/>
          </rPr>
          <t>8,33%</t>
        </r>
        <r>
          <rPr>
            <sz val="8"/>
            <color indexed="81"/>
            <rFont val="Segoe UI"/>
            <family val="2"/>
          </rPr>
          <t xml:space="preserve"> x 1,20</t>
        </r>
      </text>
    </comment>
    <comment ref="B19" authorId="0" shapeId="0">
      <text>
        <r>
          <rPr>
            <b/>
            <sz val="8"/>
            <color indexed="81"/>
            <rFont val="Segoe UI"/>
            <family val="2"/>
          </rPr>
          <t xml:space="preserve">Descanso Semanal Remunerado - DSR
</t>
        </r>
        <r>
          <rPr>
            <sz val="8"/>
            <color indexed="81"/>
            <rFont val="Segoe UI"/>
            <family val="2"/>
          </rPr>
          <t xml:space="preserve">
Calculado conforme cláusula 15ª da CCT, sendo: 
</t>
        </r>
        <r>
          <rPr>
            <b/>
            <sz val="8"/>
            <color indexed="81"/>
            <rFont val="Segoe UI"/>
            <family val="2"/>
          </rPr>
          <t>1/6 do valor do adicional noturno</t>
        </r>
      </text>
    </comment>
    <comment ref="B27" authorId="0" shapeId="0">
      <text>
        <r>
          <rPr>
            <b/>
            <sz val="9"/>
            <color indexed="81"/>
            <rFont val="Segoe UI"/>
            <family val="2"/>
          </rPr>
          <t xml:space="preserve">13° Salário:
</t>
        </r>
        <r>
          <rPr>
            <sz val="9"/>
            <color indexed="81"/>
            <rFont val="Segoe UI"/>
            <family val="2"/>
          </rPr>
          <t xml:space="preserve">
Fundamentação: art. 7°, inciso VIII, da C.F., Lei Nº 4.090/62 e LÇei N° 7.787/89
Gratificação natalina = um salário por ano, a título de 13° salário.</t>
        </r>
        <r>
          <rPr>
            <b/>
            <sz val="9"/>
            <color indexed="81"/>
            <rFont val="Segoe UI"/>
            <family val="2"/>
          </rPr>
          <t xml:space="preserve">
</t>
        </r>
        <r>
          <rPr>
            <sz val="9"/>
            <color indexed="81"/>
            <rFont val="Segoe UI"/>
            <family val="2"/>
          </rPr>
          <t xml:space="preserve">Provisão de pagamento da gratificação natalina, que corresponde a um salário mensal por ano, além dos 12 devidos.
</t>
        </r>
        <r>
          <rPr>
            <u/>
            <sz val="9"/>
            <color indexed="81"/>
            <rFont val="Segoe UI"/>
            <family val="2"/>
          </rPr>
          <t>Cálculo:</t>
        </r>
        <r>
          <rPr>
            <sz val="9"/>
            <color indexed="81"/>
            <rFont val="Segoe UI"/>
            <family val="2"/>
          </rPr>
          <t xml:space="preserve">
(1 salário / 12 meses) = 0,0833 = </t>
        </r>
        <r>
          <rPr>
            <b/>
            <sz val="9"/>
            <color indexed="81"/>
            <rFont val="Segoe UI"/>
            <family val="2"/>
          </rPr>
          <t>8,33%</t>
        </r>
        <r>
          <rPr>
            <sz val="9"/>
            <color indexed="81"/>
            <rFont val="Segoe UI"/>
            <family val="2"/>
          </rPr>
          <t xml:space="preserve">
</t>
        </r>
      </text>
    </comment>
    <comment ref="B28" authorId="0" shapeId="0">
      <text>
        <r>
          <rPr>
            <b/>
            <sz val="8"/>
            <color indexed="81"/>
            <rFont val="Segoe UI"/>
            <family val="2"/>
          </rPr>
          <t>Submódulo 2.1, item B - Férias</t>
        </r>
        <r>
          <rPr>
            <sz val="8"/>
            <color indexed="81"/>
            <rFont val="Segoe UI"/>
            <family val="2"/>
          </rPr>
          <t xml:space="preserve">:
Considerações:
        O modelo de planilha sugerido pela IN 05/2017 contém um erro evidente: a rubrica “férias” consta do Submódulo 2.1 e também consta do Submódulo 4.1 (Substituto nas Ausências Legais).
        A duplicidade é um erro primário. Essa despesa não deveria constar do Submódulo 2.1, que agrupa despesas com encargos devidos ao trabalhador que usufrui dos direitos cujos valores são ali descritos, como é o caso das férias,
momento em que é devido o adicional de férias; e como é o caso do 13º salário.
        A remuneração do período de férias do terceirizado encontra-se normalmente prevista no Módulo 1 – da remuneração.
        A rubrica denominada “férias” é despesa com substituição, pois destina-se à remuneração do substituto do terceirizado que goza férias (ou ao pagamento das férias adquiridas no curso da vigência do contrato administrativo pelo terceirizado "titular", por ocasião da demissão deste, se for o caso). E já está devidamente prevista no Sumódulo 4.1.
        Por tais razões, </t>
        </r>
        <r>
          <rPr>
            <b/>
            <i/>
            <u/>
            <sz val="8"/>
            <color indexed="81"/>
            <rFont val="Segoe UI"/>
            <family val="2"/>
          </rPr>
          <t xml:space="preserve">optamos por manter no Submódulo 2.1 apenas o 13º salário e o adicional de férias. A rubrica férias foi por nós mantida no Módulo 4 - Custo de Reposição do Profissional Ausente, no Submódulo 4.1 – Substituto nas Ausências Legais. </t>
        </r>
        <r>
          <rPr>
            <sz val="8"/>
            <color indexed="81"/>
            <rFont val="Segoe UI"/>
            <family val="2"/>
          </rPr>
          <t>Isso porque entendemos que essa despesa é, de fato, despesa com substituição, vale dizer, remuneração do substituto do terceirizado, caso exigida a substituição por ocasião das férias.</t>
        </r>
      </text>
    </comment>
    <comment ref="B80" authorId="0" shapeId="0">
      <text>
        <r>
          <rPr>
            <b/>
            <sz val="8"/>
            <color indexed="81"/>
            <rFont val="Segoe UI"/>
            <family val="2"/>
          </rPr>
          <t xml:space="preserve">Aviso Prévio Indenizado (API)
</t>
        </r>
        <r>
          <rPr>
            <sz val="8"/>
            <color indexed="81"/>
            <rFont val="Segoe UI"/>
            <family val="2"/>
          </rPr>
          <t xml:space="preserve">Fundamentação Legal:
Constituição Federal de 1988 (Art. 7°, inciso XXI) - CLT (Art. 477, art. 487 a 491) - Estudos CNJ – Resolução 98/2009 
Trata-se de valor devido ao empregado no caso de o empregador rescindir o contrato sem justo motivo e sem lhe conceder aviso prévio, conforme disposto no § 1º do art. 487 da CLT. 
Devido à imprevisibilidade, esse é um montante que a empresa deverá provisionar. O provisionamento estimativo é feito, em geral, com base em índice de rotatividade anual.
De acordo com levantamento efetuado em diversos contratos, cerca de 5% do pessoal é demitido pelo empregador, antes do término do contrato de trabalho. 
</t>
        </r>
        <r>
          <rPr>
            <b/>
            <sz val="8"/>
            <color indexed="81"/>
            <rFont val="Segoe UI"/>
            <family val="2"/>
          </rPr>
          <t>Cálculo: ((1/12)x 0,05) x 100 =0,42%.</t>
        </r>
      </text>
    </comment>
    <comment ref="B81" authorId="0" shapeId="0">
      <text>
        <r>
          <rPr>
            <b/>
            <sz val="8"/>
            <color indexed="81"/>
            <rFont val="Segoe UI"/>
            <family val="2"/>
          </rPr>
          <t xml:space="preserve">Incidência do FGTS sobre API (linha B):
</t>
        </r>
        <r>
          <rPr>
            <sz val="8"/>
            <color indexed="81"/>
            <rFont val="Segoe UI"/>
            <family val="2"/>
          </rPr>
          <t xml:space="preserve">
Sobre o valor do Aviso Prévio Indenizado, é devido o depósito relativo ao FGTS.
Cálculo: Aplicar o percentual do FGTS sobre o Aviso Prévio Indenizado.
 </t>
        </r>
        <r>
          <rPr>
            <b/>
            <sz val="8"/>
            <color indexed="81"/>
            <rFont val="Segoe UI"/>
            <family val="2"/>
          </rPr>
          <t>8% (alíquota do FGTS) x 0,42% (API) = 0,03%</t>
        </r>
      </text>
    </comment>
    <comment ref="B82" authorId="0" shapeId="0">
      <text>
        <r>
          <rPr>
            <b/>
            <sz val="8"/>
            <color indexed="81"/>
            <rFont val="Segoe UI"/>
            <family val="2"/>
          </rPr>
          <t xml:space="preserve">Multa do FGTS do aviso prévio indenizado:
</t>
        </r>
        <r>
          <rPr>
            <sz val="8"/>
            <color indexed="81"/>
            <rFont val="Segoe UI"/>
            <family val="2"/>
          </rPr>
          <t>FUNDAMENTAÇÃO LEGAL: Jurisprudência - TCU (Acórdão 2.217/2010 – Plenário)
Multa do FGTS do aviso prévio indenizado: valor da multa do FGTS indenizado (40%)</t>
        </r>
        <r>
          <rPr>
            <sz val="8"/>
            <color indexed="81"/>
            <rFont val="Segoe UI"/>
            <family val="2"/>
          </rPr>
          <t xml:space="preserve">, que incide sobre a alíquota do FGTS (8%) aplicado sobre o custo de referência do aviso prévio indenizado.
</t>
        </r>
        <r>
          <rPr>
            <sz val="8"/>
            <color indexed="81"/>
            <rFont val="Segoe UI"/>
            <family val="2"/>
          </rPr>
          <t xml:space="preserve">
(1 remuneração + 0,0833 13° salário + 0,0833 férias + 0,0278 adicional de férias) x 0,08 FGTS x 0,4 Multa x</t>
        </r>
        <r>
          <rPr>
            <b/>
            <u/>
            <sz val="8"/>
            <color indexed="81"/>
            <rFont val="Segoe UI"/>
            <family val="2"/>
          </rPr>
          <t xml:space="preserve"> 0,05 rotatividade</t>
        </r>
        <r>
          <rPr>
            <sz val="8"/>
            <color indexed="81"/>
            <rFont val="Segoe UI"/>
            <family val="2"/>
          </rPr>
          <t xml:space="preserve"> =</t>
        </r>
        <r>
          <rPr>
            <b/>
            <sz val="8"/>
            <color indexed="81"/>
            <rFont val="Segoe UI"/>
            <family val="2"/>
          </rPr>
          <t xml:space="preserve"> 0,19%</t>
        </r>
      </text>
    </comment>
    <comment ref="B83" authorId="0" shapeId="0">
      <text>
        <r>
          <rPr>
            <b/>
            <sz val="8"/>
            <color indexed="81"/>
            <rFont val="Segoe UI"/>
            <family val="2"/>
          </rPr>
          <t>Aviso Prévio Trabalhado (APT):</t>
        </r>
        <r>
          <rPr>
            <sz val="8"/>
            <color indexed="81"/>
            <rFont val="Segoe UI"/>
            <family val="2"/>
          </rPr>
          <t xml:space="preserve">
Cálculo:
</t>
        </r>
        <r>
          <rPr>
            <b/>
            <sz val="8"/>
            <color indexed="81"/>
            <rFont val="Segoe UI"/>
            <family val="2"/>
          </rPr>
          <t>[(1 salário integral / 30 dias) x 7 dias] / 12 meses = 1,94%</t>
        </r>
        <r>
          <rPr>
            <sz val="8"/>
            <color indexed="81"/>
            <rFont val="Segoe UI"/>
            <family val="2"/>
          </rPr>
          <t xml:space="preserve">
Acórdão TCU 1586/2018 - Plenário:
Nas licitações para contratação de mão de obra terceirizada, a Administração deve estabelecer na minuta do contrato que a parcela mensal a título de </t>
        </r>
        <r>
          <rPr>
            <b/>
            <sz val="8"/>
            <color indexed="81"/>
            <rFont val="Segoe UI"/>
            <family val="2"/>
          </rPr>
          <t>aviso prévio trabalhado será no percentual máximo de 1,94% no primeiro ano</t>
        </r>
        <r>
          <rPr>
            <sz val="8"/>
            <color indexed="81"/>
            <rFont val="Segoe UI"/>
            <family val="2"/>
          </rPr>
          <t xml:space="preserve">, </t>
        </r>
        <r>
          <rPr>
            <b/>
            <sz val="8"/>
            <color indexed="81"/>
            <rFont val="Segoe UI"/>
            <family val="2"/>
          </rPr>
          <t>e, em caso de prorrogação do contrato, o percentual máximo dessa parcela será de 0,194%</t>
        </r>
        <r>
          <rPr>
            <sz val="8"/>
            <color indexed="81"/>
            <rFont val="Segoe UI"/>
            <family val="2"/>
          </rPr>
          <t xml:space="preserve"> a cada ano de prorrogação, a ser incluído por ocasião da formulação do aditivo da prorrogação do contrato, conforme a Lei 12.506/2011.</t>
        </r>
      </text>
    </comment>
    <comment ref="B84" authorId="0" shapeId="0">
      <text>
        <r>
          <rPr>
            <b/>
            <sz val="8"/>
            <color indexed="81"/>
            <rFont val="Segoe UI"/>
            <family val="2"/>
          </rPr>
          <t xml:space="preserve">Incidência do FGTS sobre o APT (linha E):
</t>
        </r>
        <r>
          <rPr>
            <sz val="8"/>
            <color indexed="81"/>
            <rFont val="Segoe UI"/>
            <family val="2"/>
          </rPr>
          <t xml:space="preserve">Multiplicar a alíquota total do submódulo 2.2 pela alíquota do APT.
Cálculo:
</t>
        </r>
        <r>
          <rPr>
            <b/>
            <sz val="8"/>
            <color indexed="81"/>
            <rFont val="Segoe UI"/>
            <family val="2"/>
          </rPr>
          <t>36,80% (submódulo 2.2) x 1,94% (APT) = 0,71%</t>
        </r>
      </text>
    </comment>
    <comment ref="B85" authorId="0" shapeId="0">
      <text>
        <r>
          <rPr>
            <b/>
            <sz val="8"/>
            <color indexed="81"/>
            <rFont val="Segoe UI"/>
            <family val="2"/>
          </rPr>
          <t xml:space="preserve">Multa do FGTS sobre o APT:
</t>
        </r>
        <r>
          <rPr>
            <sz val="8"/>
            <color indexed="81"/>
            <rFont val="Segoe UI"/>
            <family val="2"/>
          </rPr>
          <t xml:space="preserve">
Sobre os depósitos de FGTS é devida a multa de 40%.
Cálculo:
</t>
        </r>
        <r>
          <rPr>
            <b/>
            <sz val="8"/>
            <color indexed="81"/>
            <rFont val="Segoe UI"/>
            <family val="2"/>
          </rPr>
          <t>(1 remuneração + 0,0833 13° salário + 0,0833 férias + 0,0278 adicional de férias) x 0,08 FGTS x 0,4 Multa = 3,82%</t>
        </r>
        <r>
          <rPr>
            <sz val="8"/>
            <color indexed="81"/>
            <rFont val="Segoe UI"/>
            <family val="2"/>
          </rPr>
          <t xml:space="preserve">
</t>
        </r>
      </text>
    </comment>
    <comment ref="B94" authorId="0" shapeId="0">
      <text>
        <r>
          <rPr>
            <b/>
            <sz val="8"/>
            <color indexed="81"/>
            <rFont val="Segoe UI"/>
            <family val="2"/>
          </rPr>
          <t>Substituto na cobertura de férias (submódulo 4.1):</t>
        </r>
        <r>
          <rPr>
            <sz val="8"/>
            <color indexed="81"/>
            <rFont val="Segoe UI"/>
            <family val="2"/>
          </rPr>
          <t xml:space="preserve">
Cálculo: (1 remuneração / 11 meses) = 9,09% =</t>
        </r>
        <r>
          <rPr>
            <b/>
            <u/>
            <sz val="8"/>
            <color indexed="81"/>
            <rFont val="Segoe UI"/>
            <family val="2"/>
          </rPr>
          <t xml:space="preserve"> 9,075%</t>
        </r>
        <r>
          <rPr>
            <sz val="8"/>
            <color indexed="81"/>
            <rFont val="Segoe UI"/>
            <family val="2"/>
          </rPr>
          <t xml:space="preserve">*
*Percentual conforme caderno da Conta Vinculada.
</t>
        </r>
        <r>
          <rPr>
            <u/>
            <sz val="8"/>
            <color indexed="81"/>
            <rFont val="Segoe UI"/>
            <family val="2"/>
          </rPr>
          <t>Considerações:</t>
        </r>
        <r>
          <rPr>
            <sz val="8"/>
            <color indexed="81"/>
            <rFont val="Segoe UI"/>
            <family val="2"/>
          </rPr>
          <t xml:space="preserve">
        O modelo de planilha sugerido pela IN 05/2017 contém um erro evidente: a rubrica “férias” consta do Submódulo 2.1 e também consta do Submódulo 4.1 (Substituto nas Ausências Legais).
        A duplicidade é um erro primário. Essa despesa não deveria constar do Submódulo 2.1, que agrupa despesas com encargos devidos ao trabalhador que usufrui dos direitos cujos valores são ali descritos, como é o caso das férias,
momento em que é devido o adicional de férias; e como é o caso do 13º salário.
        A remuneração do período de férias do terceirizado encontra-se normalmente prevista no Módulo 1 – da remuneração.
        A rubrica denominada “férias” é despesa com substituição, pois destina-se à remuneração do substituto do terceirizado que goza férias (ou ao pagamento das férias adquiridas no curso da vigência do contrato administrativo pelo terceirizado "titular", por ocasião da demissão deste, se for o caso). E já está devidamente prevista no Sumódulo 4.1.
        Por tais razões, </t>
        </r>
        <r>
          <rPr>
            <b/>
            <i/>
            <u/>
            <sz val="8"/>
            <color indexed="81"/>
            <rFont val="Segoe UI"/>
            <family val="2"/>
          </rPr>
          <t xml:space="preserve">optamos por manter no Submódulo 2.1 apenas o 13º salário e o adicional de férias. A rubrica férias foi por nós mantida no Módulo 4 - Custo de Reposição do Profissional Ausente, no Submódulo 4.1 – Substituto nas Ausências Legais. </t>
        </r>
        <r>
          <rPr>
            <sz val="8"/>
            <color indexed="81"/>
            <rFont val="Segoe UI"/>
            <family val="2"/>
          </rPr>
          <t>Isso porque entendemos que essa despesa é, de fato, despesa com substituição, vale dizer, remuneração do substituto do terceirizado, caso exigida a substituição por ocasião das férias.</t>
        </r>
      </text>
    </comment>
    <comment ref="B95" authorId="0" shapeId="0">
      <text>
        <r>
          <rPr>
            <b/>
            <sz val="8"/>
            <color indexed="81"/>
            <rFont val="Segoe UI"/>
            <family val="2"/>
          </rPr>
          <t>Substituto na cobertura de ausências legais:</t>
        </r>
        <r>
          <rPr>
            <sz val="8"/>
            <color indexed="81"/>
            <rFont val="Segoe UI"/>
            <family val="2"/>
          </rPr>
          <t xml:space="preserve">
Ausências previstas na legislação vigente que é composta por um conjunto de casos em que o funcionário pode se ausentar sem perda da remuneração.
Consideramos, aleatoriamente, que durante a vigência do nosso contrato ocorrerão </t>
        </r>
        <r>
          <rPr>
            <b/>
            <u/>
            <sz val="8"/>
            <color indexed="81"/>
            <rFont val="Segoe UI"/>
            <family val="2"/>
          </rPr>
          <t>7 faltas justificadas por ano</t>
        </r>
        <r>
          <rPr>
            <sz val="8"/>
            <color indexed="81"/>
            <rFont val="Segoe UI"/>
            <family val="2"/>
          </rPr>
          <t xml:space="preserve">. Faz-se o cálculo do custo mensal dessa despesa da seguinte maneira:
[(1 / 30) x </t>
        </r>
        <r>
          <rPr>
            <b/>
            <u/>
            <sz val="8"/>
            <color indexed="81"/>
            <rFont val="Segoe UI"/>
            <family val="2"/>
          </rPr>
          <t>7</t>
        </r>
        <r>
          <rPr>
            <sz val="8"/>
            <color indexed="81"/>
            <rFont val="Segoe UI"/>
            <family val="2"/>
          </rPr>
          <t>] / 12 = 1,94%
Esse valor pode variar conforme dados estatísticos da empresa.</t>
        </r>
      </text>
    </comment>
    <comment ref="B96" authorId="0" shapeId="0">
      <text>
        <r>
          <rPr>
            <b/>
            <sz val="8"/>
            <color indexed="81"/>
            <rFont val="Segoe UI"/>
            <family val="2"/>
          </rPr>
          <t xml:space="preserve">Substituto na cobertura de Licença-paternidade:
</t>
        </r>
        <r>
          <rPr>
            <sz val="8"/>
            <color indexed="81"/>
            <rFont val="Segoe UI"/>
            <family val="2"/>
          </rPr>
          <t xml:space="preserve">
Segundo a C.F., refere-se à ausência de </t>
        </r>
        <r>
          <rPr>
            <b/>
            <u/>
            <sz val="8"/>
            <color indexed="81"/>
            <rFont val="Segoe UI"/>
            <family val="2"/>
          </rPr>
          <t xml:space="preserve">5 (cinco) </t>
        </r>
        <r>
          <rPr>
            <sz val="8"/>
            <color indexed="81"/>
            <rFont val="Segoe UI"/>
            <family val="2"/>
          </rPr>
          <t xml:space="preserve">dias corridos iniciados no dia do nascimento do filho.
De acordo com o Acórdão TCU 1904/07-Plenário, com base em estudo do IBGE, a média de trabalhadores que são pais durante o ano é de </t>
        </r>
        <r>
          <rPr>
            <b/>
            <sz val="8"/>
            <color indexed="81"/>
            <rFont val="Segoe UI"/>
            <family val="2"/>
          </rPr>
          <t>1,5%</t>
        </r>
        <r>
          <rPr>
            <sz val="8"/>
            <color indexed="81"/>
            <rFont val="Segoe UI"/>
            <family val="2"/>
          </rPr>
          <t xml:space="preserve">. 
Faz-se o cálculo do custo mensal dessa despesa da seguinte maneira:
(5 (faltas) / 30 (dias))  / 12 (meses) x </t>
        </r>
        <r>
          <rPr>
            <b/>
            <u/>
            <sz val="8"/>
            <color indexed="81"/>
            <rFont val="Segoe UI"/>
            <family val="2"/>
          </rPr>
          <t>0,015</t>
        </r>
        <r>
          <rPr>
            <sz val="8"/>
            <color indexed="81"/>
            <rFont val="Segoe UI"/>
            <family val="2"/>
          </rPr>
          <t xml:space="preserve"> (dos trabalhadores) x 100 = 0,02%
Esse valor pode variar conforme dados estatísticos da empresa.</t>
        </r>
      </text>
    </comment>
    <comment ref="B97" authorId="0" shapeId="0">
      <text>
        <r>
          <rPr>
            <b/>
            <sz val="8"/>
            <color indexed="81"/>
            <rFont val="Segoe UI"/>
            <family val="2"/>
          </rPr>
          <t>Substituto na cobertura de Ausência por acidente de trabalho:</t>
        </r>
        <r>
          <rPr>
            <sz val="8"/>
            <color indexed="81"/>
            <rFont val="Segoe UI"/>
            <family val="2"/>
          </rPr>
          <t xml:space="preserve">
Valor do custo referente aos </t>
        </r>
        <r>
          <rPr>
            <b/>
            <u/>
            <sz val="8"/>
            <color indexed="81"/>
            <rFont val="Segoe UI"/>
            <family val="2"/>
          </rPr>
          <t>15 primeiros dias</t>
        </r>
        <r>
          <rPr>
            <sz val="8"/>
            <color indexed="81"/>
            <rFont val="Segoe UI"/>
            <family val="2"/>
          </rPr>
          <t xml:space="preserve"> em que o empregado encontra-se afastado por acidente de trabalho e a empresa contratada tem o dever de remunerá-lo. Após esse período o ônus passa a ser do INSS.
De acordo com os números do Ministério da Previdência e Assistência Social, baseados em informações prestadas pelos empregadores, </t>
        </r>
        <r>
          <rPr>
            <b/>
            <u/>
            <sz val="8"/>
            <color indexed="81"/>
            <rFont val="Segoe UI"/>
            <family val="2"/>
          </rPr>
          <t>por meio de GFIP</t>
        </r>
        <r>
          <rPr>
            <sz val="8"/>
            <color indexed="81"/>
            <rFont val="Segoe UI"/>
            <family val="2"/>
          </rPr>
          <t xml:space="preserve">, </t>
        </r>
        <r>
          <rPr>
            <b/>
            <u/>
            <sz val="8"/>
            <color indexed="81"/>
            <rFont val="Segoe UI"/>
            <family val="2"/>
          </rPr>
          <t>0,78% dos empregados</t>
        </r>
        <r>
          <rPr>
            <sz val="8"/>
            <color indexed="81"/>
            <rFont val="Segoe UI"/>
            <family val="2"/>
          </rPr>
          <t xml:space="preserve"> se acidentam no ano. Assim, a provisão corresponde a:
((15/30)/12) x </t>
        </r>
        <r>
          <rPr>
            <b/>
            <u/>
            <sz val="8"/>
            <color indexed="81"/>
            <rFont val="Segoe UI"/>
            <family val="2"/>
          </rPr>
          <t>0,0078</t>
        </r>
        <r>
          <rPr>
            <sz val="8"/>
            <color indexed="81"/>
            <rFont val="Segoe UI"/>
            <family val="2"/>
          </rPr>
          <t xml:space="preserve"> x 100 = 0,03%
Esse valor pode variar conforme dados estatísticos da empresa.</t>
        </r>
      </text>
    </comment>
    <comment ref="B98" authorId="0" shapeId="0">
      <text>
        <r>
          <rPr>
            <b/>
            <sz val="8"/>
            <color indexed="81"/>
            <rFont val="Segoe UI"/>
            <family val="2"/>
          </rPr>
          <t xml:space="preserve">Substituto na cobertura de Afastamento maternidade:
</t>
        </r>
        <r>
          <rPr>
            <sz val="8"/>
            <color indexed="81"/>
            <rFont val="Segoe UI"/>
            <family val="2"/>
          </rPr>
          <t xml:space="preserve">
A licença maternidade está prevista no art. 392 da CL:
"Art. 392. A empregada gestante tem direito à licença-maternidade de 120 (cento e vinte) dias, sem prejuízo do emprego e do salário". Empresas participantes do Programa Empresa Cidadã ampliam o benefício por mais 60 dias.
É relevante para o cálculo a </t>
        </r>
        <r>
          <rPr>
            <b/>
            <u/>
            <sz val="8"/>
            <color indexed="81"/>
            <rFont val="Segoe UI"/>
            <family val="2"/>
          </rPr>
          <t>incidência de mulheres na prestação do serviço</t>
        </r>
        <r>
          <rPr>
            <sz val="8"/>
            <color indexed="81"/>
            <rFont val="Segoe UI"/>
            <family val="2"/>
          </rPr>
          <t xml:space="preserve">. Segundo o IBGE (2010), a expectativa mensal de licença-maternidade é de </t>
        </r>
        <r>
          <rPr>
            <b/>
            <u/>
            <sz val="8"/>
            <color indexed="81"/>
            <rFont val="Segoe UI"/>
            <family val="2"/>
          </rPr>
          <t>0,0032</t>
        </r>
        <r>
          <rPr>
            <sz val="8"/>
            <color indexed="81"/>
            <rFont val="Segoe UI"/>
            <family val="2"/>
          </rPr>
          <t xml:space="preserve">.
</t>
        </r>
        <r>
          <rPr>
            <b/>
            <sz val="8"/>
            <color indexed="81"/>
            <rFont val="Segoe UI"/>
            <family val="2"/>
          </rPr>
          <t>Cálculo:</t>
        </r>
        <r>
          <rPr>
            <sz val="8"/>
            <color indexed="81"/>
            <rFont val="Segoe UI"/>
            <family val="2"/>
          </rPr>
          <t xml:space="preserve">
(Dias de licença / dias do mês) x </t>
        </r>
        <r>
          <rPr>
            <b/>
            <u/>
            <sz val="8"/>
            <color indexed="81"/>
            <rFont val="Segoe UI"/>
            <family val="2"/>
          </rPr>
          <t>% de mulheres</t>
        </r>
        <r>
          <rPr>
            <sz val="8"/>
            <color indexed="81"/>
            <rFont val="Segoe UI"/>
            <family val="2"/>
          </rPr>
          <t xml:space="preserve"> x probabilidade de ocorrência
Ex: (180 / 30) x </t>
        </r>
        <r>
          <rPr>
            <b/>
            <u/>
            <sz val="8"/>
            <color indexed="81"/>
            <rFont val="Segoe UI"/>
            <family val="2"/>
          </rPr>
          <t>0,1012</t>
        </r>
        <r>
          <rPr>
            <sz val="8"/>
            <color indexed="81"/>
            <rFont val="Segoe UI"/>
            <family val="2"/>
          </rPr>
          <t xml:space="preserve"> x 0,0032 = 0,19%.</t>
        </r>
      </text>
    </comment>
    <comment ref="B104" authorId="0" shapeId="0">
      <text>
        <r>
          <rPr>
            <b/>
            <sz val="8"/>
            <color indexed="81"/>
            <rFont val="Segoe UI"/>
            <family val="2"/>
          </rPr>
          <t>Substituto na cobertura de Intervalo para Repouso ou Alimentação</t>
        </r>
        <r>
          <rPr>
            <sz val="8"/>
            <color indexed="81"/>
            <rFont val="Segoe UI"/>
            <family val="2"/>
          </rPr>
          <t xml:space="preserve">
        A despesa aqui prevista no Submódulo 4.2 se destina a cobrir </t>
        </r>
        <r>
          <rPr>
            <b/>
            <i/>
            <u/>
            <sz val="8"/>
            <color indexed="81"/>
            <rFont val="Segoe UI"/>
            <family val="2"/>
          </rPr>
          <t>custos com substituição do profissional em gozo regular do intervalo intrajornada</t>
        </r>
        <r>
          <rPr>
            <sz val="8"/>
            <color indexed="81"/>
            <rFont val="Segoe UI"/>
            <family val="2"/>
          </rPr>
          <t xml:space="preserve">.
        Essa despesa será prevista na planilha somente naqueles casos em que a Administração contratante, exigir a execução dos serviços contratados de forma ininterrupta, o que,
forçosamente, demandará a substituição do trabalhador.
        Entretanto, a administração do LFDA-PA </t>
        </r>
        <r>
          <rPr>
            <b/>
            <i/>
            <u/>
            <sz val="8"/>
            <color indexed="81"/>
            <rFont val="Segoe UI"/>
            <family val="2"/>
          </rPr>
          <t>não exigirá a substituição do trabalhador</t>
        </r>
        <r>
          <rPr>
            <sz val="8"/>
            <color indexed="81"/>
            <rFont val="Segoe UI"/>
            <family val="2"/>
          </rPr>
          <t>, tendo em vista que serão constratados diversos postos (3 diurnos e 2 noturnos), o intervalo para repouso ou alimentação de 1h será concedido aos vigilantes, para tanto, será adotado um revezamento, a ser combinado com os fiscais do contrato.
        Portanto,</t>
        </r>
        <r>
          <rPr>
            <b/>
            <i/>
            <u/>
            <sz val="8"/>
            <color indexed="81"/>
            <rFont val="Segoe UI"/>
            <family val="2"/>
          </rPr>
          <t xml:space="preserve"> essa despesa não será cotada na planilha, nem admitida em proposta de preços</t>
        </r>
        <r>
          <rPr>
            <sz val="8"/>
            <color indexed="81"/>
            <rFont val="Segoe UI"/>
            <family val="2"/>
          </rPr>
          <t>.</t>
        </r>
      </text>
    </comment>
    <comment ref="A115" authorId="0" shapeId="0">
      <text>
        <r>
          <rPr>
            <b/>
            <sz val="8"/>
            <color indexed="81"/>
            <rFont val="Segoe UI"/>
            <family val="2"/>
          </rPr>
          <t>Uniformes:</t>
        </r>
        <r>
          <rPr>
            <sz val="8"/>
            <color indexed="81"/>
            <rFont val="Segoe UI"/>
            <family val="2"/>
          </rPr>
          <t xml:space="preserve">
Preencher a aba "Uniformes".</t>
        </r>
      </text>
    </comment>
    <comment ref="A116" authorId="0" shapeId="0">
      <text>
        <r>
          <rPr>
            <b/>
            <sz val="8"/>
            <color indexed="81"/>
            <rFont val="Segoe UI"/>
            <family val="2"/>
          </rPr>
          <t xml:space="preserve">Materiais / Acessórios:
</t>
        </r>
        <r>
          <rPr>
            <sz val="8"/>
            <color indexed="81"/>
            <rFont val="Segoe UI"/>
            <family val="2"/>
          </rPr>
          <t>Preencher a aba "Materiais".</t>
        </r>
      </text>
    </comment>
    <comment ref="A117" authorId="0" shapeId="0">
      <text>
        <r>
          <rPr>
            <b/>
            <sz val="8"/>
            <color indexed="81"/>
            <rFont val="Segoe UI"/>
            <family val="2"/>
          </rPr>
          <t xml:space="preserve">Equipamentos:
</t>
        </r>
        <r>
          <rPr>
            <sz val="8"/>
            <color indexed="81"/>
            <rFont val="Segoe UI"/>
            <family val="2"/>
          </rPr>
          <t xml:space="preserve">
Preencher a aba "Equipamentos".</t>
        </r>
      </text>
    </comment>
    <comment ref="B130" authorId="0" shapeId="0">
      <text>
        <r>
          <rPr>
            <b/>
            <sz val="9"/>
            <color indexed="81"/>
            <rFont val="Segoe UI"/>
            <charset val="1"/>
          </rPr>
          <t xml:space="preserve">Custos Indiretos:
</t>
        </r>
        <r>
          <rPr>
            <sz val="9"/>
            <color indexed="81"/>
            <rFont val="Segoe UI"/>
            <charset val="1"/>
          </rPr>
          <t xml:space="preserve">
        Constituem custos indiretos as despesas operacionais e administrativas do
contratado para a execução dos serviços. São gastos referentes à administração do
negócio empresarial: aluguel dos escritórios, material de expediente, salários do
pessoal administrativo, encargos sociais, água, energia elétrica, equipamentos,
automóveis etc.
        O porcentual de custos indiretos incide sobre o total das despesas com mão de obra e insumos (</t>
        </r>
        <r>
          <rPr>
            <b/>
            <u/>
            <sz val="9"/>
            <color indexed="81"/>
            <rFont val="Segoe UI"/>
            <family val="2"/>
          </rPr>
          <t>somatório dos Módulos 1, 2, 3, 4 e 5</t>
        </r>
        <r>
          <rPr>
            <sz val="9"/>
            <color indexed="81"/>
            <rFont val="Segoe UI"/>
            <charset val="1"/>
          </rPr>
          <t>).</t>
        </r>
      </text>
    </comment>
    <comment ref="B131" authorId="0" shapeId="0">
      <text>
        <r>
          <rPr>
            <b/>
            <sz val="9"/>
            <color indexed="81"/>
            <rFont val="Segoe UI"/>
            <family val="2"/>
          </rPr>
          <t xml:space="preserve">Lucro:
</t>
        </r>
        <r>
          <rPr>
            <sz val="9"/>
            <color indexed="81"/>
            <rFont val="Segoe UI"/>
            <family val="2"/>
          </rPr>
          <t>O lucro é o ganho obtido pelo contratado, em razão dos serviços prestados. É o que efetivamente o remunera.
A taxa de lucro incide sobre o total das despesas com mão de obra e
insumos (</t>
        </r>
        <r>
          <rPr>
            <b/>
            <sz val="9"/>
            <color indexed="81"/>
            <rFont val="Segoe UI"/>
            <family val="2"/>
          </rPr>
          <t>somatório dos Módulos 1, 2, 3, 4 e 5), mais os custos indiretos.</t>
        </r>
        <r>
          <rPr>
            <sz val="9"/>
            <color indexed="81"/>
            <rFont val="Segoe UI"/>
            <family val="2"/>
          </rPr>
          <t xml:space="preserve">
</t>
        </r>
      </text>
    </comment>
    <comment ref="B133" authorId="0" shapeId="0">
      <text>
        <r>
          <rPr>
            <b/>
            <sz val="9"/>
            <color indexed="81"/>
            <rFont val="Segoe UI"/>
            <family val="2"/>
          </rPr>
          <t>Empresas Lucro Presumido:</t>
        </r>
        <r>
          <rPr>
            <sz val="9"/>
            <color indexed="81"/>
            <rFont val="Segoe UI"/>
            <family val="2"/>
          </rPr>
          <t xml:space="preserve">
PIS: 0,65% / COFINS: 3,00%
</t>
        </r>
        <r>
          <rPr>
            <b/>
            <sz val="9"/>
            <color indexed="81"/>
            <rFont val="Segoe UI"/>
            <family val="2"/>
          </rPr>
          <t>Empresas Lucro Real:</t>
        </r>
        <r>
          <rPr>
            <sz val="9"/>
            <color indexed="81"/>
            <rFont val="Segoe UI"/>
            <family val="2"/>
          </rPr>
          <t xml:space="preserve">
PIS: 1,65% / COFINS: 7,60%
Para as empresas optantes pelo Simples Nacional, a tributação varia conforme o faturamento mensal.</t>
        </r>
      </text>
    </comment>
  </commentList>
</comments>
</file>

<file path=xl/comments4.xml><?xml version="1.0" encoding="utf-8"?>
<comments xmlns="http://schemas.openxmlformats.org/spreadsheetml/2006/main">
  <authors>
    <author>Carlos Magno Wonghan da Silva</author>
  </authors>
  <commentList>
    <comment ref="D1" authorId="0" shapeId="0">
      <text>
        <r>
          <rPr>
            <b/>
            <sz val="9"/>
            <color indexed="81"/>
            <rFont val="Segoe UI"/>
            <family val="2"/>
          </rPr>
          <t>Edição da Planilha</t>
        </r>
        <r>
          <rPr>
            <sz val="9"/>
            <color indexed="81"/>
            <rFont val="Segoe UI"/>
            <family val="2"/>
          </rPr>
          <t xml:space="preserve">
As células em cinza estão liberadas para modificações.</t>
        </r>
      </text>
    </comment>
    <comment ref="B14" authorId="0" shapeId="0">
      <text>
        <r>
          <rPr>
            <b/>
            <sz val="8"/>
            <color indexed="81"/>
            <rFont val="Segoe UI"/>
            <family val="2"/>
          </rPr>
          <t>Salário-base:</t>
        </r>
        <r>
          <rPr>
            <sz val="8"/>
            <color indexed="81"/>
            <rFont val="Segoe UI"/>
            <family val="2"/>
          </rPr>
          <t xml:space="preserve">
Salário não inferior ao piso da CCT (art. 48, II da LF 14.133/21)</t>
        </r>
      </text>
    </comment>
    <comment ref="B17" authorId="0" shapeId="0">
      <text>
        <r>
          <rPr>
            <b/>
            <sz val="9"/>
            <color indexed="81"/>
            <rFont val="Segoe UI"/>
            <family val="2"/>
          </rPr>
          <t xml:space="preserve">Adicional Noturno:
</t>
        </r>
        <r>
          <rPr>
            <sz val="9"/>
            <color indexed="81"/>
            <rFont val="Segoe UI"/>
            <family val="2"/>
          </rPr>
          <t xml:space="preserve">
</t>
        </r>
        <r>
          <rPr>
            <u/>
            <sz val="9"/>
            <color indexed="81"/>
            <rFont val="Segoe UI"/>
            <family val="2"/>
          </rPr>
          <t>Cálculo</t>
        </r>
        <r>
          <rPr>
            <sz val="9"/>
            <color indexed="81"/>
            <rFont val="Segoe UI"/>
            <family val="2"/>
          </rPr>
          <t xml:space="preserve">:
</t>
        </r>
        <r>
          <rPr>
            <b/>
            <sz val="9"/>
            <color indexed="81"/>
            <rFont val="Segoe UI"/>
            <family val="2"/>
          </rPr>
          <t>(1 salário / 220) x 120 horas x 0,2</t>
        </r>
        <r>
          <rPr>
            <sz val="9"/>
            <color indexed="81"/>
            <rFont val="Segoe UI"/>
            <family val="2"/>
          </rPr>
          <t xml:space="preserve">
</t>
        </r>
        <r>
          <rPr>
            <u/>
            <sz val="9"/>
            <color indexed="81"/>
            <rFont val="Segoe UI"/>
            <family val="2"/>
          </rPr>
          <t>Sendo</t>
        </r>
        <r>
          <rPr>
            <sz val="9"/>
            <color indexed="81"/>
            <rFont val="Segoe UI"/>
            <family val="2"/>
          </rPr>
          <t>:
220: divisor para cálculo do valor hora, estabelecido na CCT;
120: número de horas noturas por mês, calculado conforme 15ª cláusula da CCT.
(60/52,50) x 7 x 15 = 120;
0,2: alíquota do adicional noturno</t>
        </r>
      </text>
    </comment>
    <comment ref="B18" authorId="0" shapeId="0">
      <text>
        <r>
          <rPr>
            <b/>
            <sz val="8"/>
            <color indexed="81"/>
            <rFont val="Segoe UI"/>
            <family val="2"/>
          </rPr>
          <t xml:space="preserve">Adicional de Hora Noturna Reduzida:
</t>
        </r>
        <r>
          <rPr>
            <sz val="8"/>
            <color indexed="81"/>
            <rFont val="Segoe UI"/>
            <family val="2"/>
          </rPr>
          <t xml:space="preserve">
Hora de redução noturna:
*60 min - 52,5 min = 7,5 min
*7,5 min x 7h (das trabalhadas) = 52,5 min
*52,5 min / 52,5 min (hora noturna) = 1,00 hora noturna
*Proporção de hora noturna adicional = 1,00/12 horas trabalhadas = 8,33%
Cálculo da hora noturna adicional:
*(Salário + Adicionais) x </t>
        </r>
        <r>
          <rPr>
            <b/>
            <sz val="8"/>
            <color indexed="81"/>
            <rFont val="Segoe UI"/>
            <family val="2"/>
          </rPr>
          <t>proporção de hora noturna adicional</t>
        </r>
        <r>
          <rPr>
            <sz val="8"/>
            <color indexed="81"/>
            <rFont val="Segoe UI"/>
            <family val="2"/>
          </rPr>
          <t xml:space="preserve"> x (1+alíq. do adicional noturno)
*(Salário + Adicionais) x </t>
        </r>
        <r>
          <rPr>
            <b/>
            <sz val="8"/>
            <color indexed="81"/>
            <rFont val="Segoe UI"/>
            <family val="2"/>
          </rPr>
          <t>8,33%</t>
        </r>
        <r>
          <rPr>
            <sz val="8"/>
            <color indexed="81"/>
            <rFont val="Segoe UI"/>
            <family val="2"/>
          </rPr>
          <t xml:space="preserve"> x 1,20</t>
        </r>
      </text>
    </comment>
    <comment ref="B19" authorId="0" shapeId="0">
      <text>
        <r>
          <rPr>
            <b/>
            <sz val="8"/>
            <color indexed="81"/>
            <rFont val="Segoe UI"/>
            <family val="2"/>
          </rPr>
          <t xml:space="preserve">Descanso Semanal Remunerado - DSR
</t>
        </r>
        <r>
          <rPr>
            <sz val="8"/>
            <color indexed="81"/>
            <rFont val="Segoe UI"/>
            <family val="2"/>
          </rPr>
          <t xml:space="preserve">
Calculado conforme cláusula 15ª da CCT, sendo: 
</t>
        </r>
        <r>
          <rPr>
            <b/>
            <sz val="8"/>
            <color indexed="81"/>
            <rFont val="Segoe UI"/>
            <family val="2"/>
          </rPr>
          <t>1/6 do valor do adicional noturno</t>
        </r>
      </text>
    </comment>
    <comment ref="B27" authorId="0" shapeId="0">
      <text>
        <r>
          <rPr>
            <b/>
            <sz val="9"/>
            <color indexed="81"/>
            <rFont val="Segoe UI"/>
            <family val="2"/>
          </rPr>
          <t xml:space="preserve">13° Salário:
</t>
        </r>
        <r>
          <rPr>
            <sz val="9"/>
            <color indexed="81"/>
            <rFont val="Segoe UI"/>
            <family val="2"/>
          </rPr>
          <t xml:space="preserve">
Fundamentação: art. 7°, inciso VIII, da C.F., Lei Nº 4.090/62 e LÇei N° 7.787/89
Gratificação natalina = um salário por ano, a título de 13° salário.</t>
        </r>
        <r>
          <rPr>
            <b/>
            <sz val="9"/>
            <color indexed="81"/>
            <rFont val="Segoe UI"/>
            <family val="2"/>
          </rPr>
          <t xml:space="preserve">
</t>
        </r>
        <r>
          <rPr>
            <sz val="9"/>
            <color indexed="81"/>
            <rFont val="Segoe UI"/>
            <family val="2"/>
          </rPr>
          <t xml:space="preserve">Provisão de pagamento da gratificação natalina, que corresponde a um salário mensal por ano, além dos 12 devidos.
</t>
        </r>
        <r>
          <rPr>
            <u/>
            <sz val="9"/>
            <color indexed="81"/>
            <rFont val="Segoe UI"/>
            <family val="2"/>
          </rPr>
          <t>Cálculo:</t>
        </r>
        <r>
          <rPr>
            <sz val="9"/>
            <color indexed="81"/>
            <rFont val="Segoe UI"/>
            <family val="2"/>
          </rPr>
          <t xml:space="preserve">
(1 salário / 12 meses) = 0,0833 = </t>
        </r>
        <r>
          <rPr>
            <b/>
            <sz val="9"/>
            <color indexed="81"/>
            <rFont val="Segoe UI"/>
            <family val="2"/>
          </rPr>
          <t>8,33%</t>
        </r>
        <r>
          <rPr>
            <sz val="9"/>
            <color indexed="81"/>
            <rFont val="Segoe UI"/>
            <family val="2"/>
          </rPr>
          <t xml:space="preserve">
</t>
        </r>
      </text>
    </comment>
    <comment ref="B28" authorId="0" shapeId="0">
      <text>
        <r>
          <rPr>
            <b/>
            <sz val="8"/>
            <color indexed="81"/>
            <rFont val="Segoe UI"/>
            <family val="2"/>
          </rPr>
          <t>Submódulo 2.1, item B - Férias</t>
        </r>
        <r>
          <rPr>
            <sz val="8"/>
            <color indexed="81"/>
            <rFont val="Segoe UI"/>
            <family val="2"/>
          </rPr>
          <t xml:space="preserve">:
Considerações:
        O modelo de planilha sugerido pela IN 05/2017 contém um erro evidente: a rubrica “férias” consta do Submódulo 2.1 e também consta do Submódulo 4.1 (Substituto nas Ausências Legais).
        A duplicidade é um erro primário. Essa despesa não deveria constar do Submódulo 2.1, que agrupa despesas com encargos devidos ao trabalhador que usufrui dos direitos cujos valores são ali descritos, como é o caso das férias,
momento em que é devido o adicional de férias; e como é o caso do 13º salário.
        A remuneração do período de férias do terceirizado encontra-se normalmente prevista no Módulo 1 – da remuneração.
        A rubrica denominada “férias” é despesa com substituição, pois destina-se à remuneração do substituto do terceirizado que goza férias (ou ao pagamento das férias adquiridas no curso da vigência do contrato administrativo pelo terceirizado "titular", por ocasião da demissão deste, se for o caso). E já está devidamente prevista no Sumódulo 4.1.
        Por tais razões, </t>
        </r>
        <r>
          <rPr>
            <b/>
            <i/>
            <u/>
            <sz val="8"/>
            <color indexed="81"/>
            <rFont val="Segoe UI"/>
            <family val="2"/>
          </rPr>
          <t xml:space="preserve">optamos por manter no Submódulo 2.1 apenas o 13º salário e o adicional de férias. A rubrica férias foi por nós mantida no Módulo 4 - Custo de Reposição do Profissional Ausente, no Submódulo 4.1 – Substituto nas Ausências Legais. </t>
        </r>
        <r>
          <rPr>
            <sz val="8"/>
            <color indexed="81"/>
            <rFont val="Segoe UI"/>
            <family val="2"/>
          </rPr>
          <t>Isso porque entendemos que essa despesa é, de fato, despesa com substituição, vale dizer, remuneração do substituto do terceirizado, caso exigida a substituição por ocasião das férias.</t>
        </r>
      </text>
    </comment>
    <comment ref="B80" authorId="0" shapeId="0">
      <text>
        <r>
          <rPr>
            <b/>
            <sz val="8"/>
            <color indexed="81"/>
            <rFont val="Segoe UI"/>
            <family val="2"/>
          </rPr>
          <t xml:space="preserve">Aviso Prévio Indenizado (API)
</t>
        </r>
        <r>
          <rPr>
            <sz val="8"/>
            <color indexed="81"/>
            <rFont val="Segoe UI"/>
            <family val="2"/>
          </rPr>
          <t xml:space="preserve">Fundamentação Legal:
Constituição Federal de 1988 (Art. 7°, inciso XXI) - CLT (Art. 477, art. 487 a 491) - Estudos CNJ – Resolução 98/2009 
Trata-se de valor devido ao empregado no caso de o empregador rescindir o contrato sem justo motivo e sem lhe conceder aviso prévio, conforme disposto no § 1º do art. 487 da CLT. 
Devido à imprevisibilidade, esse é um montante que a empresa deverá provisionar. O provisionamento estimativo é feito, em geral, com base em índice de rotatividade anual.
De acordo com levantamento efetuado em diversos contratos, cerca de 5% do pessoal é demitido pelo empregador, antes do término do contrato de trabalho. 
</t>
        </r>
        <r>
          <rPr>
            <b/>
            <sz val="8"/>
            <color indexed="81"/>
            <rFont val="Segoe UI"/>
            <family val="2"/>
          </rPr>
          <t>Cálculo: ((1/12)x 0,05) x 100 =0,42%.</t>
        </r>
      </text>
    </comment>
    <comment ref="B81" authorId="0" shapeId="0">
      <text>
        <r>
          <rPr>
            <b/>
            <sz val="8"/>
            <color indexed="81"/>
            <rFont val="Segoe UI"/>
            <family val="2"/>
          </rPr>
          <t xml:space="preserve">Incidência do FGTS sobre API (linha B):
</t>
        </r>
        <r>
          <rPr>
            <sz val="8"/>
            <color indexed="81"/>
            <rFont val="Segoe UI"/>
            <family val="2"/>
          </rPr>
          <t xml:space="preserve">
Sobre o valor do Aviso Prévio Indenizado, é devido o depósito relativo ao FGTS.
Cálculo: Aplicar o percentual do FGTS sobre o Aviso Prévio Indenizado.
 </t>
        </r>
        <r>
          <rPr>
            <b/>
            <sz val="8"/>
            <color indexed="81"/>
            <rFont val="Segoe UI"/>
            <family val="2"/>
          </rPr>
          <t>8% (alíquota do FGTS) x 0,42% (API) = 0,03%</t>
        </r>
      </text>
    </comment>
    <comment ref="B82" authorId="0" shapeId="0">
      <text>
        <r>
          <rPr>
            <b/>
            <sz val="8"/>
            <color indexed="81"/>
            <rFont val="Segoe UI"/>
            <family val="2"/>
          </rPr>
          <t xml:space="preserve">Multa do FGTS do aviso prévio indenizado:
</t>
        </r>
        <r>
          <rPr>
            <sz val="8"/>
            <color indexed="81"/>
            <rFont val="Segoe UI"/>
            <family val="2"/>
          </rPr>
          <t>FUNDAMENTAÇÃO LEGAL: Jurisprudência - TCU (Acórdão 2.217/2010 – Plenário)
Multa do FGTS do aviso prévio indenizado: valor da multa do FGTS indenizado (40%)</t>
        </r>
        <r>
          <rPr>
            <sz val="8"/>
            <color indexed="81"/>
            <rFont val="Segoe UI"/>
            <family val="2"/>
          </rPr>
          <t xml:space="preserve">, que incide sobre a alíquota do FGTS (8%) aplicado sobre o custo de referência do aviso prévio indenizado.
</t>
        </r>
        <r>
          <rPr>
            <sz val="8"/>
            <color indexed="81"/>
            <rFont val="Segoe UI"/>
            <family val="2"/>
          </rPr>
          <t xml:space="preserve">
(1 remuneração + 0,0833 13° salário + 0,0833 férias + 0,0278 adicional de férias) x 0,08 FGTS x 0,4 Multa x</t>
        </r>
        <r>
          <rPr>
            <b/>
            <u/>
            <sz val="8"/>
            <color indexed="81"/>
            <rFont val="Segoe UI"/>
            <family val="2"/>
          </rPr>
          <t xml:space="preserve"> 0,05 rotatividade</t>
        </r>
        <r>
          <rPr>
            <sz val="8"/>
            <color indexed="81"/>
            <rFont val="Segoe UI"/>
            <family val="2"/>
          </rPr>
          <t xml:space="preserve"> =</t>
        </r>
        <r>
          <rPr>
            <b/>
            <sz val="8"/>
            <color indexed="81"/>
            <rFont val="Segoe UI"/>
            <family val="2"/>
          </rPr>
          <t xml:space="preserve"> 0,19%</t>
        </r>
      </text>
    </comment>
    <comment ref="B83" authorId="0" shapeId="0">
      <text>
        <r>
          <rPr>
            <b/>
            <sz val="8"/>
            <color indexed="81"/>
            <rFont val="Segoe UI"/>
            <family val="2"/>
          </rPr>
          <t>Aviso Prévio Trabalhado (APT):</t>
        </r>
        <r>
          <rPr>
            <sz val="8"/>
            <color indexed="81"/>
            <rFont val="Segoe UI"/>
            <family val="2"/>
          </rPr>
          <t xml:space="preserve">
Cálculo:
</t>
        </r>
        <r>
          <rPr>
            <b/>
            <sz val="8"/>
            <color indexed="81"/>
            <rFont val="Segoe UI"/>
            <family val="2"/>
          </rPr>
          <t>[(1 salário integral / 30 dias) x 7 dias] / 12 meses = 1,94%</t>
        </r>
        <r>
          <rPr>
            <sz val="8"/>
            <color indexed="81"/>
            <rFont val="Segoe UI"/>
            <family val="2"/>
          </rPr>
          <t xml:space="preserve">
Acórdão TCU 1586/2018 - Plenário:
Nas licitações para contratação de mão de obra terceirizada, a Administração deve estabelecer na minuta do contrato que a parcela mensal a título de </t>
        </r>
        <r>
          <rPr>
            <b/>
            <sz val="8"/>
            <color indexed="81"/>
            <rFont val="Segoe UI"/>
            <family val="2"/>
          </rPr>
          <t>aviso prévio trabalhado será no percentual máximo de 1,94% no primeiro ano</t>
        </r>
        <r>
          <rPr>
            <sz val="8"/>
            <color indexed="81"/>
            <rFont val="Segoe UI"/>
            <family val="2"/>
          </rPr>
          <t xml:space="preserve">, </t>
        </r>
        <r>
          <rPr>
            <b/>
            <sz val="8"/>
            <color indexed="81"/>
            <rFont val="Segoe UI"/>
            <family val="2"/>
          </rPr>
          <t>e, em caso de prorrogação do contrato, o percentual máximo dessa parcela será de 0,194%</t>
        </r>
        <r>
          <rPr>
            <sz val="8"/>
            <color indexed="81"/>
            <rFont val="Segoe UI"/>
            <family val="2"/>
          </rPr>
          <t xml:space="preserve"> a cada ano de prorrogação, a ser incluído por ocasião da formulação do aditivo da prorrogação do contrato, conforme a Lei 12.506/2011.</t>
        </r>
      </text>
    </comment>
    <comment ref="B84" authorId="0" shapeId="0">
      <text>
        <r>
          <rPr>
            <b/>
            <sz val="8"/>
            <color indexed="81"/>
            <rFont val="Segoe UI"/>
            <family val="2"/>
          </rPr>
          <t xml:space="preserve">Incidência do FGTS sobre o APT (linha E):
</t>
        </r>
        <r>
          <rPr>
            <sz val="8"/>
            <color indexed="81"/>
            <rFont val="Segoe UI"/>
            <family val="2"/>
          </rPr>
          <t xml:space="preserve">Multiplicar a alíquota total do submódulo 2.2 pela alíquota do APT.
Cálculo:
</t>
        </r>
        <r>
          <rPr>
            <b/>
            <sz val="8"/>
            <color indexed="81"/>
            <rFont val="Segoe UI"/>
            <family val="2"/>
          </rPr>
          <t>36,80% (submódulo 2.2) x 1,94% (APT) = 0,71%</t>
        </r>
      </text>
    </comment>
    <comment ref="B85" authorId="0" shapeId="0">
      <text>
        <r>
          <rPr>
            <b/>
            <sz val="8"/>
            <color indexed="81"/>
            <rFont val="Segoe UI"/>
            <family val="2"/>
          </rPr>
          <t xml:space="preserve">Multa do FGTS sobre o APT:
</t>
        </r>
        <r>
          <rPr>
            <sz val="8"/>
            <color indexed="81"/>
            <rFont val="Segoe UI"/>
            <family val="2"/>
          </rPr>
          <t xml:space="preserve">
Sobre os depósitos de FGTS é devida a multa de 40%.
Cálculo:
</t>
        </r>
        <r>
          <rPr>
            <b/>
            <sz val="8"/>
            <color indexed="81"/>
            <rFont val="Segoe UI"/>
            <family val="2"/>
          </rPr>
          <t>(1 remuneração + 0,0833 13° salário + 0,0833 férias + 0,0278 adicional de férias) x 0,08 FGTS x 0,4 Multa = 3,82%</t>
        </r>
        <r>
          <rPr>
            <sz val="8"/>
            <color indexed="81"/>
            <rFont val="Segoe UI"/>
            <family val="2"/>
          </rPr>
          <t xml:space="preserve">
</t>
        </r>
      </text>
    </comment>
    <comment ref="B94" authorId="0" shapeId="0">
      <text>
        <r>
          <rPr>
            <b/>
            <sz val="8"/>
            <color indexed="81"/>
            <rFont val="Segoe UI"/>
            <family val="2"/>
          </rPr>
          <t>Substituto na cobertura de férias (submódulo 4.1):</t>
        </r>
        <r>
          <rPr>
            <sz val="8"/>
            <color indexed="81"/>
            <rFont val="Segoe UI"/>
            <family val="2"/>
          </rPr>
          <t xml:space="preserve">
Cálculo: (1 remuneração / 11 meses) = 9,09% =</t>
        </r>
        <r>
          <rPr>
            <b/>
            <u/>
            <sz val="8"/>
            <color indexed="81"/>
            <rFont val="Segoe UI"/>
            <family val="2"/>
          </rPr>
          <t xml:space="preserve"> 9,075%</t>
        </r>
        <r>
          <rPr>
            <sz val="8"/>
            <color indexed="81"/>
            <rFont val="Segoe UI"/>
            <family val="2"/>
          </rPr>
          <t xml:space="preserve">*
*Percentual conforme caderno da Conta Vinculada.
</t>
        </r>
        <r>
          <rPr>
            <u/>
            <sz val="8"/>
            <color indexed="81"/>
            <rFont val="Segoe UI"/>
            <family val="2"/>
          </rPr>
          <t>Considerações:</t>
        </r>
        <r>
          <rPr>
            <sz val="8"/>
            <color indexed="81"/>
            <rFont val="Segoe UI"/>
            <family val="2"/>
          </rPr>
          <t xml:space="preserve">
        O modelo de planilha sugerido pela IN 05/2017 contém um erro evidente: a rubrica “férias” consta do Submódulo 2.1 e também consta do Submódulo 4.1 (Substituto nas Ausências Legais).
        A duplicidade é um erro primário. Essa despesa não deveria constar do Submódulo 2.1, que agrupa despesas com encargos devidos ao trabalhador que usufrui dos direitos cujos valores são ali descritos, como é o caso das férias,
momento em que é devido o adicional de férias; e como é o caso do 13º salário.
        A remuneração do período de férias do terceirizado encontra-se normalmente prevista no Módulo 1 – da remuneração.
        A rubrica denominada “férias” é despesa com substituição, pois destina-se à remuneração do substituto do terceirizado que goza férias (ou ao pagamento das férias adquiridas no curso da vigência do contrato administrativo pelo terceirizado "titular", por ocasião da demissão deste, se for o caso). E já está devidamente prevista no Sumódulo 4.1.
        Por tais razões, </t>
        </r>
        <r>
          <rPr>
            <b/>
            <i/>
            <u/>
            <sz val="8"/>
            <color indexed="81"/>
            <rFont val="Segoe UI"/>
            <family val="2"/>
          </rPr>
          <t xml:space="preserve">optamos por manter no Submódulo 2.1 apenas o 13º salário e o adicional de férias. A rubrica férias foi por nós mantida no Módulo 4 - Custo de Reposição do Profissional Ausente, no Submódulo 4.1 – Substituto nas Ausências Legais. </t>
        </r>
        <r>
          <rPr>
            <sz val="8"/>
            <color indexed="81"/>
            <rFont val="Segoe UI"/>
            <family val="2"/>
          </rPr>
          <t>Isso porque entendemos que essa despesa é, de fato, despesa com substituição, vale dizer, remuneração do substituto do terceirizado, caso exigida a substituição por ocasião das férias.</t>
        </r>
      </text>
    </comment>
    <comment ref="B95" authorId="0" shapeId="0">
      <text>
        <r>
          <rPr>
            <b/>
            <sz val="8"/>
            <color indexed="81"/>
            <rFont val="Segoe UI"/>
            <family val="2"/>
          </rPr>
          <t>Substituto na cobertura de ausências legais:</t>
        </r>
        <r>
          <rPr>
            <sz val="8"/>
            <color indexed="81"/>
            <rFont val="Segoe UI"/>
            <family val="2"/>
          </rPr>
          <t xml:space="preserve">
Ausências previstas na legislação vigente que é composta por um conjunto de casos em que o funcionário pode se ausentar sem perda da remuneração.
Consideramos, aleatoriamente, que durante a vigência do nosso contrato ocorrerão </t>
        </r>
        <r>
          <rPr>
            <b/>
            <u/>
            <sz val="8"/>
            <color indexed="81"/>
            <rFont val="Segoe UI"/>
            <family val="2"/>
          </rPr>
          <t>7 faltas justificadas por ano</t>
        </r>
        <r>
          <rPr>
            <sz val="8"/>
            <color indexed="81"/>
            <rFont val="Segoe UI"/>
            <family val="2"/>
          </rPr>
          <t xml:space="preserve">. Faz-se o cálculo do custo mensal dessa despesa da seguinte maneira:
[(1 / 30) x </t>
        </r>
        <r>
          <rPr>
            <b/>
            <u/>
            <sz val="8"/>
            <color indexed="81"/>
            <rFont val="Segoe UI"/>
            <family val="2"/>
          </rPr>
          <t>7</t>
        </r>
        <r>
          <rPr>
            <sz val="8"/>
            <color indexed="81"/>
            <rFont val="Segoe UI"/>
            <family val="2"/>
          </rPr>
          <t>] / 12 = 1,94%
Esse valor pode variar conforme dados estatísticos da empresa.</t>
        </r>
      </text>
    </comment>
    <comment ref="B96" authorId="0" shapeId="0">
      <text>
        <r>
          <rPr>
            <b/>
            <sz val="8"/>
            <color indexed="81"/>
            <rFont val="Segoe UI"/>
            <family val="2"/>
          </rPr>
          <t xml:space="preserve">Substituto na cobertura de Licença-paternidade:
</t>
        </r>
        <r>
          <rPr>
            <sz val="8"/>
            <color indexed="81"/>
            <rFont val="Segoe UI"/>
            <family val="2"/>
          </rPr>
          <t xml:space="preserve">
Segundo a C.F., refere-se à ausência de </t>
        </r>
        <r>
          <rPr>
            <b/>
            <u/>
            <sz val="8"/>
            <color indexed="81"/>
            <rFont val="Segoe UI"/>
            <family val="2"/>
          </rPr>
          <t xml:space="preserve">5 (cinco) </t>
        </r>
        <r>
          <rPr>
            <sz val="8"/>
            <color indexed="81"/>
            <rFont val="Segoe UI"/>
            <family val="2"/>
          </rPr>
          <t xml:space="preserve">dias corridos iniciados no dia do nascimento do filho.
De acordo com o Acórdão TCU 1904/07-Plenário, com base em estudo do IBGE, a média de trabalhadores que são pais durante o ano é de </t>
        </r>
        <r>
          <rPr>
            <b/>
            <sz val="8"/>
            <color indexed="81"/>
            <rFont val="Segoe UI"/>
            <family val="2"/>
          </rPr>
          <t>1,5%</t>
        </r>
        <r>
          <rPr>
            <sz val="8"/>
            <color indexed="81"/>
            <rFont val="Segoe UI"/>
            <family val="2"/>
          </rPr>
          <t xml:space="preserve">. 
Faz-se o cálculo do custo mensal dessa despesa da seguinte maneira:
(5 (faltas) / 30 (dias))  / 12 (meses) x </t>
        </r>
        <r>
          <rPr>
            <b/>
            <u/>
            <sz val="8"/>
            <color indexed="81"/>
            <rFont val="Segoe UI"/>
            <family val="2"/>
          </rPr>
          <t>0,015</t>
        </r>
        <r>
          <rPr>
            <sz val="8"/>
            <color indexed="81"/>
            <rFont val="Segoe UI"/>
            <family val="2"/>
          </rPr>
          <t xml:space="preserve"> (dos trabalhadores) x 100 = 0,02%
Esse valor pode variar conforme dados estatísticos da empresa.</t>
        </r>
      </text>
    </comment>
    <comment ref="B97" authorId="0" shapeId="0">
      <text>
        <r>
          <rPr>
            <b/>
            <sz val="8"/>
            <color indexed="81"/>
            <rFont val="Segoe UI"/>
            <family val="2"/>
          </rPr>
          <t>Substituto na cobertura de Ausência por acidente de trabalho:</t>
        </r>
        <r>
          <rPr>
            <sz val="8"/>
            <color indexed="81"/>
            <rFont val="Segoe UI"/>
            <family val="2"/>
          </rPr>
          <t xml:space="preserve">
Valor do custo referente aos </t>
        </r>
        <r>
          <rPr>
            <b/>
            <u/>
            <sz val="8"/>
            <color indexed="81"/>
            <rFont val="Segoe UI"/>
            <family val="2"/>
          </rPr>
          <t>15 primeiros dias</t>
        </r>
        <r>
          <rPr>
            <sz val="8"/>
            <color indexed="81"/>
            <rFont val="Segoe UI"/>
            <family val="2"/>
          </rPr>
          <t xml:space="preserve"> em que o empregado encontra-se afastado por acidente de trabalho e a empresa contratada tem o dever de remunerá-lo. Após esse período o ônus passa a ser do INSS.
De acordo com os números do Ministério da Previdência e Assistência Social, baseados em informações prestadas pelos empregadores, </t>
        </r>
        <r>
          <rPr>
            <b/>
            <u/>
            <sz val="8"/>
            <color indexed="81"/>
            <rFont val="Segoe UI"/>
            <family val="2"/>
          </rPr>
          <t>por meio de GFIP</t>
        </r>
        <r>
          <rPr>
            <sz val="8"/>
            <color indexed="81"/>
            <rFont val="Segoe UI"/>
            <family val="2"/>
          </rPr>
          <t xml:space="preserve">, </t>
        </r>
        <r>
          <rPr>
            <b/>
            <u/>
            <sz val="8"/>
            <color indexed="81"/>
            <rFont val="Segoe UI"/>
            <family val="2"/>
          </rPr>
          <t>0,78% dos empregados</t>
        </r>
        <r>
          <rPr>
            <sz val="8"/>
            <color indexed="81"/>
            <rFont val="Segoe UI"/>
            <family val="2"/>
          </rPr>
          <t xml:space="preserve"> se acidentam no ano. Assim, a provisão corresponde a:
((15/30)/12) x </t>
        </r>
        <r>
          <rPr>
            <b/>
            <u/>
            <sz val="8"/>
            <color indexed="81"/>
            <rFont val="Segoe UI"/>
            <family val="2"/>
          </rPr>
          <t>0,0078</t>
        </r>
        <r>
          <rPr>
            <sz val="8"/>
            <color indexed="81"/>
            <rFont val="Segoe UI"/>
            <family val="2"/>
          </rPr>
          <t xml:space="preserve"> x 100 = 0,03%
Esse valor pode variar conforme dados estatísticos da empresa.</t>
        </r>
      </text>
    </comment>
    <comment ref="B98" authorId="0" shapeId="0">
      <text>
        <r>
          <rPr>
            <b/>
            <sz val="8"/>
            <color indexed="81"/>
            <rFont val="Segoe UI"/>
            <family val="2"/>
          </rPr>
          <t xml:space="preserve">Substituto na cobertura de Afastamento maternidade:
</t>
        </r>
        <r>
          <rPr>
            <sz val="8"/>
            <color indexed="81"/>
            <rFont val="Segoe UI"/>
            <family val="2"/>
          </rPr>
          <t xml:space="preserve">
A licença maternidade está prevista no art. 392 da CL:
"Art. 392. A empregada gestante tem direito à licença-maternidade de 120 (cento e vinte) dias, sem prejuízo do emprego e do salário". Empresas participantes do Programa Empresa Cidadã ampliam o benefício por mais 60 dias.
É relevante para o cálculo a </t>
        </r>
        <r>
          <rPr>
            <b/>
            <u/>
            <sz val="8"/>
            <color indexed="81"/>
            <rFont val="Segoe UI"/>
            <family val="2"/>
          </rPr>
          <t>incidência de mulheres na prestação do serviço</t>
        </r>
        <r>
          <rPr>
            <sz val="8"/>
            <color indexed="81"/>
            <rFont val="Segoe UI"/>
            <family val="2"/>
          </rPr>
          <t xml:space="preserve">. Segundo o IBGE (2010), a expectativa mensal de licença-maternidade é de </t>
        </r>
        <r>
          <rPr>
            <b/>
            <u/>
            <sz val="8"/>
            <color indexed="81"/>
            <rFont val="Segoe UI"/>
            <family val="2"/>
          </rPr>
          <t>0,0032</t>
        </r>
        <r>
          <rPr>
            <sz val="8"/>
            <color indexed="81"/>
            <rFont val="Segoe UI"/>
            <family val="2"/>
          </rPr>
          <t xml:space="preserve">.
</t>
        </r>
        <r>
          <rPr>
            <b/>
            <sz val="8"/>
            <color indexed="81"/>
            <rFont val="Segoe UI"/>
            <family val="2"/>
          </rPr>
          <t>Cálculo:</t>
        </r>
        <r>
          <rPr>
            <sz val="8"/>
            <color indexed="81"/>
            <rFont val="Segoe UI"/>
            <family val="2"/>
          </rPr>
          <t xml:space="preserve">
(Dias de licença / dias do mês) x </t>
        </r>
        <r>
          <rPr>
            <b/>
            <u/>
            <sz val="8"/>
            <color indexed="81"/>
            <rFont val="Segoe UI"/>
            <family val="2"/>
          </rPr>
          <t>% de mulheres</t>
        </r>
        <r>
          <rPr>
            <sz val="8"/>
            <color indexed="81"/>
            <rFont val="Segoe UI"/>
            <family val="2"/>
          </rPr>
          <t xml:space="preserve"> x probabilidade de ocorrência
Ex: (180 / 30) x </t>
        </r>
        <r>
          <rPr>
            <b/>
            <u/>
            <sz val="8"/>
            <color indexed="81"/>
            <rFont val="Segoe UI"/>
            <family val="2"/>
          </rPr>
          <t>0,1012</t>
        </r>
        <r>
          <rPr>
            <sz val="8"/>
            <color indexed="81"/>
            <rFont val="Segoe UI"/>
            <family val="2"/>
          </rPr>
          <t xml:space="preserve"> x 0,0032 = 0,19%.</t>
        </r>
      </text>
    </comment>
    <comment ref="B104" authorId="0" shapeId="0">
      <text>
        <r>
          <rPr>
            <b/>
            <sz val="8"/>
            <color indexed="81"/>
            <rFont val="Segoe UI"/>
            <family val="2"/>
          </rPr>
          <t>Substituto na cobertura de Intervalo para Repouso ou Alimentação</t>
        </r>
        <r>
          <rPr>
            <sz val="8"/>
            <color indexed="81"/>
            <rFont val="Segoe UI"/>
            <family val="2"/>
          </rPr>
          <t xml:space="preserve">
        A despesa aqui prevista no Submódulo 4.2 se destina a cobrir </t>
        </r>
        <r>
          <rPr>
            <b/>
            <i/>
            <u/>
            <sz val="8"/>
            <color indexed="81"/>
            <rFont val="Segoe UI"/>
            <family val="2"/>
          </rPr>
          <t>custos com substituição do profissional em gozo regular do intervalo intrajornada</t>
        </r>
        <r>
          <rPr>
            <sz val="8"/>
            <color indexed="81"/>
            <rFont val="Segoe UI"/>
            <family val="2"/>
          </rPr>
          <t xml:space="preserve">.
        Essa despesa será prevista na planilha somente naqueles casos em que a Administração contratante, exigir a execução dos serviços contratados de forma ininterrupta, o que,
forçosamente, demandará a substituição do trabalhador.
        Entretanto, a administração do LFDA-PA </t>
        </r>
        <r>
          <rPr>
            <b/>
            <i/>
            <u/>
            <sz val="8"/>
            <color indexed="81"/>
            <rFont val="Segoe UI"/>
            <family val="2"/>
          </rPr>
          <t>não exigirá a substituição do trabalhador</t>
        </r>
        <r>
          <rPr>
            <sz val="8"/>
            <color indexed="81"/>
            <rFont val="Segoe UI"/>
            <family val="2"/>
          </rPr>
          <t>, tendo em vista que serão constratados diversos postos (3 diurnos e 2 noturnos), o intervalo para repouso ou alimentação de 1h será concedido aos vigilantes, para tanto, será adotado um revezamento, a ser combinado com os fiscais do contrato.
        Portanto,</t>
        </r>
        <r>
          <rPr>
            <b/>
            <i/>
            <u/>
            <sz val="8"/>
            <color indexed="81"/>
            <rFont val="Segoe UI"/>
            <family val="2"/>
          </rPr>
          <t xml:space="preserve"> essa despesa não será cotada na planilha, nem admitida em proposta de preços</t>
        </r>
        <r>
          <rPr>
            <sz val="8"/>
            <color indexed="81"/>
            <rFont val="Segoe UI"/>
            <family val="2"/>
          </rPr>
          <t>.</t>
        </r>
      </text>
    </comment>
    <comment ref="A115" authorId="0" shapeId="0">
      <text>
        <r>
          <rPr>
            <b/>
            <sz val="8"/>
            <color indexed="81"/>
            <rFont val="Segoe UI"/>
            <family val="2"/>
          </rPr>
          <t>Uniformes:</t>
        </r>
        <r>
          <rPr>
            <sz val="8"/>
            <color indexed="81"/>
            <rFont val="Segoe UI"/>
            <family val="2"/>
          </rPr>
          <t xml:space="preserve">
Preencher a aba "Uniformes".</t>
        </r>
      </text>
    </comment>
    <comment ref="A116" authorId="0" shapeId="0">
      <text>
        <r>
          <rPr>
            <b/>
            <sz val="8"/>
            <color indexed="81"/>
            <rFont val="Segoe UI"/>
            <family val="2"/>
          </rPr>
          <t xml:space="preserve">Materiais / Acessórios:
</t>
        </r>
        <r>
          <rPr>
            <sz val="8"/>
            <color indexed="81"/>
            <rFont val="Segoe UI"/>
            <family val="2"/>
          </rPr>
          <t>Preencher a aba "Materiais".</t>
        </r>
      </text>
    </comment>
    <comment ref="A117" authorId="0" shapeId="0">
      <text>
        <r>
          <rPr>
            <b/>
            <sz val="8"/>
            <color indexed="81"/>
            <rFont val="Segoe UI"/>
            <family val="2"/>
          </rPr>
          <t xml:space="preserve">Equipamentos:
</t>
        </r>
        <r>
          <rPr>
            <sz val="8"/>
            <color indexed="81"/>
            <rFont val="Segoe UI"/>
            <family val="2"/>
          </rPr>
          <t xml:space="preserve">
Preencher a aba "Equipamentos".</t>
        </r>
      </text>
    </comment>
    <comment ref="B130" authorId="0" shapeId="0">
      <text>
        <r>
          <rPr>
            <b/>
            <sz val="9"/>
            <color indexed="81"/>
            <rFont val="Segoe UI"/>
            <charset val="1"/>
          </rPr>
          <t xml:space="preserve">Custos Indiretos:
</t>
        </r>
        <r>
          <rPr>
            <sz val="9"/>
            <color indexed="81"/>
            <rFont val="Segoe UI"/>
            <charset val="1"/>
          </rPr>
          <t xml:space="preserve">
        Constituem custos indiretos as despesas operacionais e administrativas do
contratado para a execução dos serviços. São gastos referentes à administração do
negócio empresarial: aluguel dos escritórios, material de expediente, salários do
pessoal administrativo, encargos sociais, água, energia elétrica, equipamentos,
automóveis etc.
        O porcentual de custos indiretos incide sobre o total das despesas com mão de obra e insumos (</t>
        </r>
        <r>
          <rPr>
            <b/>
            <u/>
            <sz val="9"/>
            <color indexed="81"/>
            <rFont val="Segoe UI"/>
            <family val="2"/>
          </rPr>
          <t>somatório dos Módulos 1, 2, 3, 4 e 5</t>
        </r>
        <r>
          <rPr>
            <sz val="9"/>
            <color indexed="81"/>
            <rFont val="Segoe UI"/>
            <charset val="1"/>
          </rPr>
          <t>).</t>
        </r>
      </text>
    </comment>
    <comment ref="B131" authorId="0" shapeId="0">
      <text>
        <r>
          <rPr>
            <b/>
            <sz val="9"/>
            <color indexed="81"/>
            <rFont val="Segoe UI"/>
            <family val="2"/>
          </rPr>
          <t xml:space="preserve">Lucro:
</t>
        </r>
        <r>
          <rPr>
            <sz val="9"/>
            <color indexed="81"/>
            <rFont val="Segoe UI"/>
            <family val="2"/>
          </rPr>
          <t>O lucro é o ganho obtido pelo contratado, em razão dos serviços prestados. É o que efetivamente o remunera.
A taxa de lucro incide sobre o total das despesas com mão de obra e
insumos (</t>
        </r>
        <r>
          <rPr>
            <b/>
            <sz val="9"/>
            <color indexed="81"/>
            <rFont val="Segoe UI"/>
            <family val="2"/>
          </rPr>
          <t>somatório dos Módulos 1, 2, 3, 4 e 5), mais os custos indiretos.</t>
        </r>
        <r>
          <rPr>
            <sz val="9"/>
            <color indexed="81"/>
            <rFont val="Segoe UI"/>
            <family val="2"/>
          </rPr>
          <t xml:space="preserve">
</t>
        </r>
      </text>
    </comment>
    <comment ref="B133" authorId="0" shapeId="0">
      <text>
        <r>
          <rPr>
            <b/>
            <sz val="9"/>
            <color indexed="81"/>
            <rFont val="Segoe UI"/>
            <family val="2"/>
          </rPr>
          <t>Empresas Lucro Presumido:</t>
        </r>
        <r>
          <rPr>
            <sz val="9"/>
            <color indexed="81"/>
            <rFont val="Segoe UI"/>
            <family val="2"/>
          </rPr>
          <t xml:space="preserve">
PIS: 0,65% / COFINS: 3,00%
</t>
        </r>
        <r>
          <rPr>
            <b/>
            <sz val="9"/>
            <color indexed="81"/>
            <rFont val="Segoe UI"/>
            <family val="2"/>
          </rPr>
          <t>Empresas Lucro Real:</t>
        </r>
        <r>
          <rPr>
            <sz val="9"/>
            <color indexed="81"/>
            <rFont val="Segoe UI"/>
            <family val="2"/>
          </rPr>
          <t xml:space="preserve">
PIS: 1,65% / COFINS: 7,60%
Para as empresas optantes pelo Simples Nacional, a tributação varia conforme o faturamento mensal.</t>
        </r>
      </text>
    </comment>
  </commentList>
</comments>
</file>

<file path=xl/comments5.xml><?xml version="1.0" encoding="utf-8"?>
<comments xmlns="http://schemas.openxmlformats.org/spreadsheetml/2006/main">
  <authors>
    <author>Carlos Magno Wonghan da Silva</author>
  </authors>
  <commentList>
    <comment ref="E1" authorId="0" shapeId="0">
      <text>
        <r>
          <rPr>
            <b/>
            <sz val="9"/>
            <color indexed="81"/>
            <rFont val="Segoe UI"/>
            <family val="2"/>
          </rPr>
          <t>Edição da Planilha</t>
        </r>
        <r>
          <rPr>
            <sz val="9"/>
            <color indexed="81"/>
            <rFont val="Segoe UI"/>
            <family val="2"/>
          </rPr>
          <t xml:space="preserve">
As células em cinza estão liberadas para modificações.</t>
        </r>
      </text>
    </comment>
  </commentList>
</comments>
</file>

<file path=xl/comments6.xml><?xml version="1.0" encoding="utf-8"?>
<comments xmlns="http://schemas.openxmlformats.org/spreadsheetml/2006/main">
  <authors>
    <author>Carlos Magno Wonghan da Silva</author>
  </authors>
  <commentList>
    <comment ref="E1" authorId="0" shapeId="0">
      <text>
        <r>
          <rPr>
            <b/>
            <sz val="9"/>
            <color indexed="81"/>
            <rFont val="Segoe UI"/>
            <family val="2"/>
          </rPr>
          <t>Edição da Planilha</t>
        </r>
        <r>
          <rPr>
            <sz val="9"/>
            <color indexed="81"/>
            <rFont val="Segoe UI"/>
            <family val="2"/>
          </rPr>
          <t xml:space="preserve">
As células em cinza estão liberadas para modificações.</t>
        </r>
      </text>
    </comment>
  </commentList>
</comments>
</file>

<file path=xl/comments7.xml><?xml version="1.0" encoding="utf-8"?>
<comments xmlns="http://schemas.openxmlformats.org/spreadsheetml/2006/main">
  <authors>
    <author>Carlos Magno Wonghan da Silva</author>
  </authors>
  <commentList>
    <comment ref="E1" authorId="0" shapeId="0">
      <text>
        <r>
          <rPr>
            <b/>
            <sz val="9"/>
            <color indexed="81"/>
            <rFont val="Segoe UI"/>
            <family val="2"/>
          </rPr>
          <t>Edição da Planilha</t>
        </r>
        <r>
          <rPr>
            <sz val="9"/>
            <color indexed="81"/>
            <rFont val="Segoe UI"/>
            <family val="2"/>
          </rPr>
          <t xml:space="preserve">
As células em cinza estão liberadas para modificações.</t>
        </r>
      </text>
    </comment>
  </commentList>
</comments>
</file>

<file path=xl/comments8.xml><?xml version="1.0" encoding="utf-8"?>
<comments xmlns="http://schemas.openxmlformats.org/spreadsheetml/2006/main">
  <authors>
    <author>Carlos Magno Wonghan da Silva</author>
  </authors>
  <commentList>
    <comment ref="H1" authorId="0" shapeId="0">
      <text>
        <r>
          <rPr>
            <b/>
            <sz val="9"/>
            <color indexed="81"/>
            <rFont val="Segoe UI"/>
            <family val="2"/>
          </rPr>
          <t>Aba "Quadro-Resumo":</t>
        </r>
        <r>
          <rPr>
            <sz val="9"/>
            <color indexed="81"/>
            <rFont val="Segoe UI"/>
            <family val="2"/>
          </rPr>
          <t xml:space="preserve">
Bloqueada para modificações.</t>
        </r>
      </text>
    </comment>
  </commentList>
</comments>
</file>

<file path=xl/comments9.xml><?xml version="1.0" encoding="utf-8"?>
<comments xmlns="http://schemas.openxmlformats.org/spreadsheetml/2006/main">
  <authors>
    <author>Carlos Magno Wonghan da Silva</author>
  </authors>
  <commentList>
    <comment ref="I1" authorId="0" shapeId="0">
      <text>
        <r>
          <rPr>
            <b/>
            <sz val="9"/>
            <color indexed="81"/>
            <rFont val="Segoe UI"/>
            <family val="2"/>
          </rPr>
          <t>Aba "Anotações":</t>
        </r>
        <r>
          <rPr>
            <sz val="9"/>
            <color indexed="81"/>
            <rFont val="Segoe UI"/>
            <family val="2"/>
          </rPr>
          <t xml:space="preserve">
Espaço destinado para inserção de justificativas ou memórias de cálculos adicionais.</t>
        </r>
      </text>
    </comment>
  </commentList>
</comments>
</file>

<file path=xl/sharedStrings.xml><?xml version="1.0" encoding="utf-8"?>
<sst xmlns="http://schemas.openxmlformats.org/spreadsheetml/2006/main" count="844" uniqueCount="237">
  <si>
    <t>PLANILHA DE CUSTOS E FORMAÇÃO DE PREÇOS</t>
  </si>
  <si>
    <t>DISCRIMINAÇÃO DOS SERVIÇOS (DADOS REFERENTES À CONTRATAÇÃO)</t>
  </si>
  <si>
    <t>Município/UF:</t>
  </si>
  <si>
    <t>Nº Acordo, Convenção ou Dissídio Coletivo:</t>
  </si>
  <si>
    <t>Número de meses de execução contratual:</t>
  </si>
  <si>
    <t>Tipo de Serviço</t>
  </si>
  <si>
    <t>Unidade de Medida</t>
  </si>
  <si>
    <t>VIGILANTE 12 X 36 DIURNO SEG A DOM</t>
  </si>
  <si>
    <t>POSTO</t>
  </si>
  <si>
    <t>VIGILANTE 12 X 36 NOTURNO SEG A DOM</t>
  </si>
  <si>
    <t>Dados complementares para composição dos custos referente à mão-de-obra</t>
  </si>
  <si>
    <t>Tipo de serviço (mesmo serviço com características distintas)</t>
  </si>
  <si>
    <t>Classificação Brasileira de Ocupações (CBO)</t>
  </si>
  <si>
    <t>5173-30</t>
  </si>
  <si>
    <t>Salário normativo da categoria profissional</t>
  </si>
  <si>
    <t>Categoria profissional (vinculada à execução contratual)</t>
  </si>
  <si>
    <t>Data base da categoria (dia/mês/ano)</t>
  </si>
  <si>
    <t>Módulo 1 - Composição da Remuneração (Redação dada pela Instrução Normativa nº 7, de 2018)</t>
  </si>
  <si>
    <t>Módulo 1 - Composição da Remuneração</t>
  </si>
  <si>
    <t>Composição da Remuneração</t>
  </si>
  <si>
    <t>%</t>
  </si>
  <si>
    <t>Valor  (R$)</t>
  </si>
  <si>
    <t>A</t>
  </si>
  <si>
    <t>Salário base</t>
  </si>
  <si>
    <t>B</t>
  </si>
  <si>
    <t>Adicional de Periculosidade</t>
  </si>
  <si>
    <t>C</t>
  </si>
  <si>
    <t>Adicional de Insalubridade</t>
  </si>
  <si>
    <t>D</t>
  </si>
  <si>
    <t>Adicional Noturno</t>
  </si>
  <si>
    <t>E</t>
  </si>
  <si>
    <t>Adicional de Hora Noturna Reduzida</t>
  </si>
  <si>
    <t>G</t>
  </si>
  <si>
    <t>Total</t>
  </si>
  <si>
    <t>Módulo 2 - Encargos e Benefícios Anuais, Mensais e Diários</t>
  </si>
  <si>
    <t>Submódulo 2.1 - 13º (décimo terceiro) Salário, Férias e Adicional de Férias</t>
  </si>
  <si>
    <t>2.1</t>
  </si>
  <si>
    <t>13º Salário, Férias e Adicioanl de Férias</t>
  </si>
  <si>
    <t>Valor (R$)</t>
  </si>
  <si>
    <t>13 º Salário</t>
  </si>
  <si>
    <t>Férias</t>
  </si>
  <si>
    <t>Adicional de Férias</t>
  </si>
  <si>
    <t>Submódulo 2.2 - Encargos Previdenciários (GPS), Fundo de Garantia por Tempo de Serviço (FGTS) e outras contribuições</t>
  </si>
  <si>
    <t>2.2</t>
  </si>
  <si>
    <t>GPS, FGTS e outras contribuições</t>
  </si>
  <si>
    <t>INSS</t>
  </si>
  <si>
    <t>Salário educação</t>
  </si>
  <si>
    <t>SAT</t>
  </si>
  <si>
    <t>SESC ou SESI</t>
  </si>
  <si>
    <t>SENAI - SENAC</t>
  </si>
  <si>
    <t>F</t>
  </si>
  <si>
    <t>SEBRAE</t>
  </si>
  <si>
    <t>INCRA</t>
  </si>
  <si>
    <t>Subtotal</t>
  </si>
  <si>
    <t>H</t>
  </si>
  <si>
    <t>FGTS</t>
  </si>
  <si>
    <t>Deslocamentos por dia:</t>
  </si>
  <si>
    <t>Valor da passagem:</t>
  </si>
  <si>
    <t>Dias trabalhados:</t>
  </si>
  <si>
    <t>Desconto do  transporte:</t>
  </si>
  <si>
    <t>Valor auxílio alimentação por dia trabalhado:</t>
  </si>
  <si>
    <t>Desconto do auxílio alimentação:</t>
  </si>
  <si>
    <t>Submódulo 2.3 - Benefícios Mensais e Diários.</t>
  </si>
  <si>
    <t>2.3</t>
  </si>
  <si>
    <t>Benefícios Mensais e Diários</t>
  </si>
  <si>
    <t>Transporte</t>
  </si>
  <si>
    <t>Auxílio refeição/alimentação</t>
  </si>
  <si>
    <t>Assistência médica e familiar</t>
  </si>
  <si>
    <t>Auxílio creche</t>
  </si>
  <si>
    <t>Seguro de vida, invalidez e auxílio funeral</t>
  </si>
  <si>
    <t>Quadro-resumo do módulo 2 - Encargos e benefícios anuais, mensais e diários</t>
  </si>
  <si>
    <t>Encargos e Benefícios Anuais, Mensais e Diários</t>
  </si>
  <si>
    <t>13º (décimo terceiro) salário, férias e adicional de férias</t>
  </si>
  <si>
    <t xml:space="preserve">Total </t>
  </si>
  <si>
    <t>Módulo 3 - Provisão para Rescisão (Redação dada pela Instrução Normativa nº 7, de 2018)</t>
  </si>
  <si>
    <t>Módulo 3 - Provisão para Rescisão</t>
  </si>
  <si>
    <t>Provisão para Rescisão</t>
  </si>
  <si>
    <t>Aviso prévio indenizado</t>
  </si>
  <si>
    <t>Incidência do FGTS sobre aviso prévio indenizado</t>
  </si>
  <si>
    <t>Aviso prévio trabalhado</t>
  </si>
  <si>
    <t>Incidência do FGTS sobre aviso prévio trabalhado</t>
  </si>
  <si>
    <t>Módulo 4 - Custo de Reposição do Profissional Ausente</t>
  </si>
  <si>
    <t>Submódulo 4.1 - Substituto nas Ausências Legais  (Redação dada pela Instrução Normativa nº 7, de 2018)</t>
  </si>
  <si>
    <t>4.1</t>
  </si>
  <si>
    <t>Substituto nas Ausências Legais</t>
  </si>
  <si>
    <t>Substituto na cobertura de Férias</t>
  </si>
  <si>
    <t>Substituto na cobertura de Ausência legais</t>
  </si>
  <si>
    <t>Substituto na cobertura de Licença-paternidade</t>
  </si>
  <si>
    <t>Substituto na cobertura de Ausência por acidente de trabalho</t>
  </si>
  <si>
    <t>Substituto na cobertura de Afastamento maternidade</t>
  </si>
  <si>
    <t>Submódulo 4.2 - Substituto na Intrajornada (Redação dada pela Instrução Normativa nº 7, de 2018)</t>
  </si>
  <si>
    <t>4.2</t>
  </si>
  <si>
    <t xml:space="preserve">Substituto na Intrajornada </t>
  </si>
  <si>
    <t>Substituto na cobertura de Intervalo para repouso ou alimentação</t>
  </si>
  <si>
    <t>Quadro-Resumo do Módulo 4 - Custo de Reposição Profissional Ausente (Redação dada pela Instrução Normativa nº 7, de 2018)</t>
  </si>
  <si>
    <t>Custo de Reposição do Profissional Ausente</t>
  </si>
  <si>
    <t>Substituto na Intrajornada</t>
  </si>
  <si>
    <t>Módulo 5 - Insumos Diversos</t>
  </si>
  <si>
    <t>Valor total dos uniformes fornecidos no período de 12 meses:</t>
  </si>
  <si>
    <t>Valor total dos materiais fornecidos no período de 12 meses:</t>
  </si>
  <si>
    <t>Valor total dos equipamentos:</t>
  </si>
  <si>
    <t>Insumos Diversos</t>
  </si>
  <si>
    <t>Uniformes</t>
  </si>
  <si>
    <t>Materiais</t>
  </si>
  <si>
    <t>Equipamentos</t>
  </si>
  <si>
    <t>Módulo 6 - Custos Indiretos, Tributos e Lucro</t>
  </si>
  <si>
    <t>Custos Indiretos, Tributos e Lucro</t>
  </si>
  <si>
    <t>Custos Indiretos</t>
  </si>
  <si>
    <t>Lucro</t>
  </si>
  <si>
    <t>Mão-de-obra vinculada à execução contratual (Valor por empregado)</t>
  </si>
  <si>
    <t>Subtotal (A + B + C + D + E)</t>
  </si>
  <si>
    <t>Valor total por empregado / mês</t>
  </si>
  <si>
    <t>ITEM</t>
  </si>
  <si>
    <t>Unidade de medida</t>
  </si>
  <si>
    <t>Calça</t>
  </si>
  <si>
    <t>Quepe/Chapéu/Boné/Boina</t>
  </si>
  <si>
    <t>Cinto de Nylon</t>
  </si>
  <si>
    <t>Meia</t>
  </si>
  <si>
    <t>Guarda chuva</t>
  </si>
  <si>
    <t>Crachá</t>
  </si>
  <si>
    <t>Unidade</t>
  </si>
  <si>
    <t>Par</t>
  </si>
  <si>
    <t>Livros de Ocorrência</t>
  </si>
  <si>
    <t>Apito e Cordel</t>
  </si>
  <si>
    <t>Munição calibre 38</t>
  </si>
  <si>
    <t>Cinto com Coldre e Baleiro</t>
  </si>
  <si>
    <t>Quantidade Anual</t>
  </si>
  <si>
    <t>Colete Balistico a prova de bala</t>
  </si>
  <si>
    <t>Valor Unitário</t>
  </si>
  <si>
    <t>Valor Total</t>
  </si>
  <si>
    <t>Camisa manga curta</t>
  </si>
  <si>
    <t>Camisa de frio/Japona</t>
  </si>
  <si>
    <t>Valor Anual por Vigilante</t>
  </si>
  <si>
    <t>Valor Anual - Posto Diurno</t>
  </si>
  <si>
    <t>Valor Anual - Posto Noturno</t>
  </si>
  <si>
    <t>Valor Anual por empregado - Posto Diurno</t>
  </si>
  <si>
    <t/>
  </si>
  <si>
    <t>Capa de Chuva em Nylon</t>
  </si>
  <si>
    <t>Lanterna Led recarregável, alcance mínimo de 100 metros</t>
  </si>
  <si>
    <t>Coturno</t>
  </si>
  <si>
    <t>Revolver, Calibre 38, 6 tiros, cano 100mm+ Taxa+Registro+Guia de Trafego</t>
  </si>
  <si>
    <t>Rádio Comunicador móvel e portátil, com fone de ouvido e voz</t>
  </si>
  <si>
    <t>Multa do FGTS sobre o aviso prévio indenizado</t>
  </si>
  <si>
    <t>Multa do FGTS sobre o aviso prévio trabalhado</t>
  </si>
  <si>
    <t>remuneração</t>
  </si>
  <si>
    <t>13°</t>
  </si>
  <si>
    <t>férias</t>
  </si>
  <si>
    <t>adic. Férias</t>
  </si>
  <si>
    <t>multa</t>
  </si>
  <si>
    <t>SOMA</t>
  </si>
  <si>
    <t>APT</t>
  </si>
  <si>
    <t>API</t>
  </si>
  <si>
    <t>rotatividade</t>
  </si>
  <si>
    <t>Multa FGTS sobre APT</t>
  </si>
  <si>
    <t>Multa FGTS sobre API</t>
  </si>
  <si>
    <t>Somatório das Multas de AP</t>
  </si>
  <si>
    <t>Total*</t>
  </si>
  <si>
    <t>Somatório deve ser igual a 4%</t>
  </si>
  <si>
    <t>Outros (Especificar)</t>
  </si>
  <si>
    <t>Tributos</t>
  </si>
  <si>
    <t>C.1. COFINS</t>
  </si>
  <si>
    <t>C.2. PIS</t>
  </si>
  <si>
    <t>C.3. ISS</t>
  </si>
  <si>
    <t>Tipo de Serviço (A)</t>
  </si>
  <si>
    <t>Valor Proposto por Empregado (B)</t>
  </si>
  <si>
    <t>Quant. de Empregados por Posto
(C)</t>
  </si>
  <si>
    <t>Valor Proposto por posto
(D) = (B x C)</t>
  </si>
  <si>
    <t>Quantidade de postos
(E)</t>
  </si>
  <si>
    <t>VIGILANTE 12 X 36 DIURNO SEG A SEX</t>
  </si>
  <si>
    <t>Belém-PA</t>
  </si>
  <si>
    <r>
      <t xml:space="preserve">Nota 1: </t>
    </r>
    <r>
      <rPr>
        <sz val="8"/>
        <color indexed="8"/>
        <rFont val="Calibri"/>
        <family val="2"/>
      </rPr>
      <t>Esta tabela poderá ser adaptada às características do serviço contratado, inclusive no que concerne</t>
    </r>
    <r>
      <rPr>
        <sz val="8"/>
        <color rgb="FF000000"/>
        <rFont val="Calibri"/>
        <family val="2"/>
      </rPr>
      <t xml:space="preserve"> às </t>
    </r>
    <r>
      <rPr>
        <sz val="8"/>
        <color rgb="FF000000"/>
        <rFont val="Calibri"/>
        <family val="2"/>
        <scheme val="minor"/>
      </rPr>
      <t>rubricas e suas respectivas provisões e/ou estimativas, desde que haja justificativa.</t>
    </r>
  </si>
  <si>
    <r>
      <t xml:space="preserve">Nota 2: </t>
    </r>
    <r>
      <rPr>
        <sz val="8"/>
        <color indexed="8"/>
        <rFont val="Calibri"/>
        <family val="2"/>
      </rPr>
      <t>As provisões constantes desta planilha poderão ser desnecessárias quando se tratar de determinados</t>
    </r>
    <r>
      <rPr>
        <sz val="8"/>
        <color rgb="FF000000"/>
        <rFont val="Calibri"/>
        <family val="2"/>
      </rPr>
      <t xml:space="preserve"> </t>
    </r>
    <r>
      <rPr>
        <sz val="8"/>
        <color rgb="FF000000"/>
        <rFont val="Calibri"/>
        <family val="2"/>
        <scheme val="minor"/>
      </rPr>
      <t>serviços que prescindam da dedicação exclusiva dos trabalhadores da contratada para com a Administração.</t>
    </r>
  </si>
  <si>
    <t>Valor por empregado - Posto Noturno</t>
  </si>
  <si>
    <t>Outros: Descanso Semanal Remunerado - DSR</t>
  </si>
  <si>
    <t>Valor Total Mensal do Serviços
(F) = (D x E)</t>
  </si>
  <si>
    <t>Valor por Posto</t>
  </si>
  <si>
    <t>Valor por Empregado</t>
  </si>
  <si>
    <t>Data da Proposta:</t>
  </si>
  <si>
    <t>Nome da Empresa:</t>
  </si>
  <si>
    <t>DADOS DO PROCESSO / LICITAÇÃO</t>
  </si>
  <si>
    <t>Número do Processo SEI</t>
  </si>
  <si>
    <t>Licitação Número</t>
  </si>
  <si>
    <t>Data e hora da realização do certame</t>
  </si>
  <si>
    <t>IDENTIFICAÇÃO DOS SERVIÇOS</t>
  </si>
  <si>
    <t>Quantidade Total à Contratar
(em função da unidade de medida)</t>
  </si>
  <si>
    <t>Vigilante Armado, 12x36h, Diurno, Segunda a Domingo</t>
  </si>
  <si>
    <t>Vigilante Armado, 12x36h, Diurno, Segunda a Sexta</t>
  </si>
  <si>
    <t>Vigilante Armado, 12x36h, Noturno, Segunda a Domingo</t>
  </si>
  <si>
    <t>Valor Total Anual do Serviços
(F) = (D x E)</t>
  </si>
  <si>
    <t>Nota 2: (Revogado pela Instrução Normativa nº 7, de 2018).</t>
  </si>
  <si>
    <r>
      <rPr>
        <b/>
        <sz val="9"/>
        <rFont val="Calibri"/>
        <family val="2"/>
      </rPr>
      <t xml:space="preserve">Nota 1: </t>
    </r>
    <r>
      <rPr>
        <sz val="9"/>
        <rFont val="Calibri"/>
        <family val="2"/>
      </rPr>
      <t>Deverá ser elaborado um quadro para cada tipo de serviço.</t>
    </r>
  </si>
  <si>
    <r>
      <rPr>
        <b/>
        <sz val="9"/>
        <rFont val="Calibri"/>
        <family val="2"/>
      </rPr>
      <t>Nota 2:</t>
    </r>
    <r>
      <rPr>
        <sz val="9"/>
        <rFont val="Calibri"/>
        <family val="2"/>
      </rPr>
      <t xml:space="preserve"> A planilha será calculada considerando o valor mensal do empregado.</t>
    </r>
  </si>
  <si>
    <r>
      <t xml:space="preserve">Outros: </t>
    </r>
    <r>
      <rPr>
        <i/>
        <sz val="9"/>
        <rFont val="Calibri"/>
        <family val="2"/>
        <scheme val="minor"/>
      </rPr>
      <t>Especificar</t>
    </r>
  </si>
  <si>
    <r>
      <t>Nota 1:</t>
    </r>
    <r>
      <rPr>
        <sz val="9"/>
        <rFont val="Calibri"/>
        <family val="2"/>
      </rPr>
      <t xml:space="preserve"> O Módulo 1 refere-se ao valor mensal devido ao empregado pela prestação do serviço no período de 12 meses.</t>
    </r>
  </si>
  <si>
    <r>
      <rPr>
        <b/>
        <sz val="9"/>
        <rFont val="Calibri"/>
        <family val="2"/>
      </rPr>
      <t>Nota 1:</t>
    </r>
    <r>
      <rPr>
        <sz val="9"/>
        <rFont val="Calibri"/>
        <family val="2"/>
      </rPr>
      <t xml:space="preserve"> Como a planilha de custos e formação de preços é calculada </t>
    </r>
    <r>
      <rPr>
        <u/>
        <sz val="9"/>
        <rFont val="Calibri"/>
        <family val="2"/>
      </rPr>
      <t>mensalmente</t>
    </r>
    <r>
      <rPr>
        <sz val="9"/>
        <rFont val="Calibri"/>
        <family val="2"/>
      </rPr>
      <t xml:space="preserve">, provisiona-se proporcionalmente 1/12 (um doze avos) dos </t>
    </r>
    <r>
      <rPr>
        <sz val="9"/>
        <rFont val="Calibri"/>
        <family val="2"/>
        <scheme val="minor"/>
      </rPr>
      <t>valores referentes a gratificação natalina, férias e adicional de férias. (Redação dada pela Instrução Normativa nº 7, de 2018).</t>
    </r>
  </si>
  <si>
    <r>
      <rPr>
        <b/>
        <sz val="9"/>
        <rFont val="Calibri"/>
        <family val="2"/>
      </rPr>
      <t>Nota 2:</t>
    </r>
    <r>
      <rPr>
        <sz val="9"/>
        <rFont val="Calibri"/>
        <family val="2"/>
      </rPr>
      <t xml:space="preserve"> O adicional de férias contido no Submódulo 2.1 corresponde a 1/3 (um terço) da remuneração que por sua vez é divido por 12 (doze) </t>
    </r>
    <r>
      <rPr>
        <sz val="9"/>
        <rFont val="Calibri"/>
        <family val="2"/>
        <scheme val="minor"/>
      </rPr>
      <t>conforme Nota 1 acima.</t>
    </r>
  </si>
  <si>
    <r>
      <rPr>
        <b/>
        <sz val="9"/>
        <rFont val="Calibri"/>
        <family val="2"/>
      </rPr>
      <t>Nota 1:</t>
    </r>
    <r>
      <rPr>
        <sz val="9"/>
        <rFont val="Calibri"/>
        <family val="2"/>
      </rPr>
      <t xml:space="preserve"> Os percentuais dos encargos previdenciários, do FGTS e demais contribuições são aqueles estabelecidos pela legislação vigente.</t>
    </r>
  </si>
  <si>
    <r>
      <rPr>
        <b/>
        <sz val="9"/>
        <rFont val="Calibri"/>
        <family val="2"/>
      </rPr>
      <t xml:space="preserve">Nota 2: </t>
    </r>
    <r>
      <rPr>
        <sz val="9"/>
        <rFont val="Calibri"/>
        <family val="2"/>
      </rPr>
      <t>O SAT a depender do grau de risco do serviço irá variar entre 1%, para risco leve, de 2%, para risco médio, e de 3% de risco grave.</t>
    </r>
  </si>
  <si>
    <r>
      <rPr>
        <b/>
        <sz val="9"/>
        <rFont val="Calibri"/>
        <family val="2"/>
      </rPr>
      <t>Nota 3:</t>
    </r>
    <r>
      <rPr>
        <sz val="9"/>
        <rFont val="Calibri"/>
        <family val="2"/>
      </rPr>
      <t xml:space="preserve"> Esses percentuais incidem sobre o Módulo 1, o Submódulo 2.1. </t>
    </r>
    <r>
      <rPr>
        <b/>
        <sz val="9"/>
        <rFont val="Calibri"/>
        <family val="2"/>
      </rPr>
      <t>(Redação dada pela Instrução Normativa nº 7, de 2018).</t>
    </r>
  </si>
  <si>
    <r>
      <t>Outros:</t>
    </r>
    <r>
      <rPr>
        <i/>
        <sz val="9"/>
        <rFont val="Calibri"/>
        <family val="2"/>
        <scheme val="minor"/>
      </rPr>
      <t xml:space="preserve"> Dia do Vigilante - Cláusula 84ª da CCT</t>
    </r>
  </si>
  <si>
    <r>
      <t xml:space="preserve">Outros: </t>
    </r>
    <r>
      <rPr>
        <i/>
        <sz val="9"/>
        <rFont val="Calibri"/>
        <family val="2"/>
        <scheme val="minor"/>
      </rPr>
      <t>Combate a vigilância clandestina - Cláusula 90ª da CCT</t>
    </r>
  </si>
  <si>
    <r>
      <rPr>
        <b/>
        <sz val="9"/>
        <rFont val="Calibri"/>
        <family val="2"/>
      </rPr>
      <t>Nota 1:</t>
    </r>
    <r>
      <rPr>
        <sz val="9"/>
        <rFont val="Calibri"/>
        <family val="2"/>
      </rPr>
      <t xml:space="preserve"> O valor informado deverá ser o custo real do benefício (descontado o valor eventualmente pago pelo empregado).</t>
    </r>
  </si>
  <si>
    <r>
      <rPr>
        <b/>
        <sz val="9"/>
        <rFont val="Calibri"/>
        <family val="2"/>
      </rPr>
      <t>Nota 2:</t>
    </r>
    <r>
      <rPr>
        <sz val="9"/>
        <rFont val="Calibri"/>
        <family val="2"/>
      </rPr>
      <t xml:space="preserve"> Observar a previsão dos benefícios contidos em Acordos, Convenções e Dissídios Coletivos de Trabalho e atentar-se ao</t>
    </r>
    <r>
      <rPr>
        <sz val="9"/>
        <rFont val="Calibri"/>
        <family val="2"/>
        <scheme val="minor"/>
      </rPr>
      <t xml:space="preserve"> disposto no art. 6º da Instrução Normativa N° 5, de 26/05/2017.</t>
    </r>
  </si>
  <si>
    <r>
      <t xml:space="preserve">Nota 1: </t>
    </r>
    <r>
      <rPr>
        <sz val="9"/>
        <rFont val="Calibri"/>
        <family val="2"/>
      </rPr>
      <t xml:space="preserve">Os itens que contemplam o módulo 4 se referem ao custo dos dias trabalhados pelo repositor/substituto, quando o empregado </t>
    </r>
    <r>
      <rPr>
        <sz val="9"/>
        <rFont val="Calibri"/>
        <family val="2"/>
        <scheme val="minor"/>
      </rPr>
      <t>alocado na prestação de serviço estiver ausente, conforme as previsões estabelecidas na legislação. (Redação dada pela Instrução Normativa nº 7, de 2018).</t>
    </r>
  </si>
  <si>
    <r>
      <t>Nota 2:</t>
    </r>
    <r>
      <rPr>
        <b/>
        <sz val="9"/>
        <rFont val="Calibri"/>
        <family val="2"/>
      </rPr>
      <t xml:space="preserve"> (Revogado pela Instrução Normativa nº 7, de 2018).</t>
    </r>
  </si>
  <si>
    <r>
      <t xml:space="preserve">Substituto na cobertura de Outras ausências: </t>
    </r>
    <r>
      <rPr>
        <i/>
        <sz val="9"/>
        <rFont val="Calibri"/>
        <family val="2"/>
        <scheme val="minor"/>
      </rPr>
      <t>Especificar</t>
    </r>
  </si>
  <si>
    <r>
      <t xml:space="preserve">Nota 1: </t>
    </r>
    <r>
      <rPr>
        <sz val="9"/>
        <rFont val="Calibri"/>
        <family val="2"/>
      </rPr>
      <t>Valores mensais por empregado.</t>
    </r>
  </si>
  <si>
    <r>
      <t xml:space="preserve">Nota 2: </t>
    </r>
    <r>
      <rPr>
        <sz val="9"/>
        <rFont val="Calibri"/>
        <family val="2"/>
      </rPr>
      <t>Para o cálculo da depreciação de equipamentos, será adotado a vida útil de 5 (cinco) anos e valor residual de 20% (vinte por cento), mediante a aplicação da seguinte fórmula: Depreciação mensal = (Valor total dos equipamentos x (1,00 - 0,20)) / (12 x 5).</t>
    </r>
  </si>
  <si>
    <r>
      <t>Nota 1:</t>
    </r>
    <r>
      <rPr>
        <sz val="9"/>
        <rFont val="Calibri"/>
        <family val="2"/>
      </rPr>
      <t xml:space="preserve"> Custos Indiretos, Tributos e Lucro por empregado.</t>
    </r>
  </si>
  <si>
    <r>
      <t>Nota 2:</t>
    </r>
    <r>
      <rPr>
        <sz val="9"/>
        <rFont val="Calibri"/>
        <family val="2"/>
      </rPr>
      <t xml:space="preserve"> O valor referente a tributos é obtido aplicando-se o percentual sobre o valor do faturamento.</t>
    </r>
  </si>
  <si>
    <t>Vigilante 12x36h, Diurno, Seg a Dom</t>
  </si>
  <si>
    <t>Vigilante 12x36h, Noturno, Seg a Dom</t>
  </si>
  <si>
    <t>IMPORTANTE</t>
  </si>
  <si>
    <t>4. PLANILHA DE CUSTOS E FORMAÇÃO DE PREÇOS - POSTO DIURNO, 12x36h, SEG A SEXTA</t>
  </si>
  <si>
    <t>3. PLANILHA DE CUSTOS E FORMAÇÃO DE PREÇOS - POSTO NOTURNO, 12x36h, SEG a DOM</t>
  </si>
  <si>
    <t>2. PLANILHA DE CUSTOS E FORMAÇÃO DE PREÇOS - POSTO DIURNO, 12x36h, SEG a DOM</t>
  </si>
  <si>
    <t>5. UNIFORMES - COMPOSIÇÃO - VALOR ANUAL</t>
  </si>
  <si>
    <t>6. MATERIAIS / ACESSÓRIOS - COMPOSIÇÃO - VALOR ANUAL</t>
  </si>
  <si>
    <t>7. EQUIPAMENTOS - COMPOSIÇÃO - VALOR DE INVESTIMENTO</t>
  </si>
  <si>
    <t>8. QUADRO-RESUMO DO VALOR DOS SERVIÇOS</t>
  </si>
  <si>
    <t>21000.043766/2022-72</t>
  </si>
  <si>
    <t>1. PLANILHA DE CUSTOS E FORMAÇÃO DE PREÇOS - DETALHAMENTO DOS SERVIÇOS</t>
  </si>
  <si>
    <t>9 - ANOTAÇÕES</t>
  </si>
  <si>
    <t>Via Conta-Depósito Vinculada</t>
  </si>
  <si>
    <t>Data-Base da Categoria (dia/mês/ano):</t>
  </si>
  <si>
    <t>Pagamento de férias, 13° (décimo terceiro) salário e verbas rescisórias (conforme item 20 do Edital):</t>
  </si>
  <si>
    <t>M1+M2+M3+M4+M5+CI+LUCRO</t>
  </si>
  <si>
    <t>COFINS</t>
  </si>
  <si>
    <t>PIS</t>
  </si>
  <si>
    <t>ISS</t>
  </si>
  <si>
    <t>CHECK</t>
  </si>
  <si>
    <t>% dos tributos</t>
  </si>
  <si>
    <t>% sem tributos</t>
  </si>
  <si>
    <t>Total do serviço</t>
  </si>
  <si>
    <t>QUADRO-RESUMO DO CUSTO POR EMPREGADO</t>
  </si>
  <si>
    <t>Total de tributos</t>
  </si>
  <si>
    <t>Capa para Colete Balístico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</si>
</sst>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R$&quot;\ * #,##0.00_-;\-&quot;R$&quot;\ * #,##0.00_-;_-&quot;R$&quot;\ * &quot;-&quot;??_-;_-@_-"/>
    <numFmt numFmtId="43" formatCode="_-* #,##0.00_-;\-* #,##0.00_-;_-* &quot;-&quot;??_-;_-@_-"/>
    <numFmt numFmtId="164" formatCode="&quot;R$&quot;\ #,##0.00"/>
    <numFmt numFmtId="165" formatCode="_(&quot;R$ &quot;* #,##0.00_);_(&quot;R$ &quot;* \(#,##0.00\);_(&quot;R$ &quot;* &quot;-&quot;??_);_(@_)"/>
    <numFmt numFmtId="166" formatCode="0.000%"/>
    <numFmt numFmtId="167" formatCode="0.0000%"/>
    <numFmt numFmtId="168" formatCode="_(* #,##0.00_);_(* \(#,##0.00\);_(* \-??_);_(@_)"/>
    <numFmt numFmtId="169" formatCode="_-* #,##0.0000_-;\-* #,##0.0000_-;_-* &quot;-&quot;??_-;_-@_-"/>
    <numFmt numFmtId="170" formatCode="0.0000"/>
    <numFmt numFmtId="171" formatCode="_-* #,##0.00_-;\-* #,##0.00_-;_-* &quot;-&quot;???_-;_-@_-"/>
    <numFmt numFmtId="172" formatCode="_-* #,##0.00_-;\-* #,##0.00_-;_-* &quot;-&quot;????_-;_-@_-"/>
  </numFmts>
  <fonts count="36" x14ac:knownFonts="1">
    <font>
      <sz val="11"/>
      <color theme="1"/>
      <name val="Calibri"/>
      <family val="2"/>
      <scheme val="minor"/>
    </font>
    <font>
      <sz val="11"/>
      <color theme="1"/>
      <name val="Calibri"/>
      <family val="2"/>
      <scheme val="minor"/>
    </font>
    <font>
      <b/>
      <sz val="8"/>
      <color theme="1"/>
      <name val="Calibri"/>
      <family val="2"/>
      <scheme val="minor"/>
    </font>
    <font>
      <sz val="8"/>
      <name val="Calibri"/>
      <family val="2"/>
      <scheme val="minor"/>
    </font>
    <font>
      <sz val="8"/>
      <color theme="1"/>
      <name val="Calibri"/>
      <family val="2"/>
      <scheme val="minor"/>
    </font>
    <font>
      <b/>
      <sz val="8"/>
      <name val="Calibri"/>
      <family val="2"/>
      <scheme val="minor"/>
    </font>
    <font>
      <b/>
      <sz val="8"/>
      <color rgb="FF000000"/>
      <name val="Calibri"/>
      <family val="2"/>
      <scheme val="minor"/>
    </font>
    <font>
      <sz val="8"/>
      <color indexed="8"/>
      <name val="Calibri"/>
      <family val="2"/>
    </font>
    <font>
      <sz val="8"/>
      <color rgb="FF000000"/>
      <name val="Calibri"/>
      <family val="2"/>
    </font>
    <font>
      <sz val="8"/>
      <color rgb="FF000000"/>
      <name val="Calibri"/>
      <family val="2"/>
      <scheme val="minor"/>
    </font>
    <font>
      <sz val="9"/>
      <color theme="1"/>
      <name val="Calibri"/>
      <family val="2"/>
      <scheme val="minor"/>
    </font>
    <font>
      <sz val="10"/>
      <name val="Arial"/>
      <family val="2"/>
    </font>
    <font>
      <b/>
      <sz val="9"/>
      <color theme="0"/>
      <name val="Calibri"/>
      <family val="2"/>
      <scheme val="minor"/>
    </font>
    <font>
      <b/>
      <sz val="9"/>
      <color theme="1"/>
      <name val="Calibri"/>
      <family val="2"/>
      <scheme val="minor"/>
    </font>
    <font>
      <b/>
      <sz val="8"/>
      <color indexed="81"/>
      <name val="Segoe UI"/>
      <family val="2"/>
    </font>
    <font>
      <sz val="8"/>
      <color indexed="81"/>
      <name val="Segoe UI"/>
      <family val="2"/>
    </font>
    <font>
      <b/>
      <i/>
      <sz val="9"/>
      <color theme="1"/>
      <name val="Calibri"/>
      <family val="2"/>
      <scheme val="minor"/>
    </font>
    <font>
      <b/>
      <u/>
      <sz val="8"/>
      <color indexed="81"/>
      <name val="Segoe UI"/>
      <family val="2"/>
    </font>
    <font>
      <u/>
      <sz val="8"/>
      <color indexed="81"/>
      <name val="Segoe UI"/>
      <family val="2"/>
    </font>
    <font>
      <b/>
      <sz val="8"/>
      <color theme="0"/>
      <name val="Calibri"/>
      <family val="2"/>
      <scheme val="minor"/>
    </font>
    <font>
      <sz val="9"/>
      <color indexed="81"/>
      <name val="Segoe UI"/>
      <family val="2"/>
    </font>
    <font>
      <b/>
      <sz val="9"/>
      <color indexed="81"/>
      <name val="Segoe UI"/>
      <family val="2"/>
    </font>
    <font>
      <b/>
      <i/>
      <u/>
      <sz val="8"/>
      <color indexed="81"/>
      <name val="Segoe UI"/>
      <family val="2"/>
    </font>
    <font>
      <u/>
      <sz val="9"/>
      <color indexed="81"/>
      <name val="Segoe UI"/>
      <family val="2"/>
    </font>
    <font>
      <sz val="8"/>
      <color theme="0"/>
      <name val="Calibri"/>
      <family val="2"/>
      <scheme val="minor"/>
    </font>
    <font>
      <b/>
      <sz val="9"/>
      <name val="Calibri"/>
      <family val="2"/>
      <scheme val="minor"/>
    </font>
    <font>
      <sz val="9"/>
      <name val="Calibri"/>
      <family val="2"/>
      <scheme val="minor"/>
    </font>
    <font>
      <b/>
      <sz val="9"/>
      <name val="Calibri"/>
      <family val="2"/>
    </font>
    <font>
      <sz val="9"/>
      <name val="Calibri"/>
      <family val="2"/>
    </font>
    <font>
      <i/>
      <sz val="9"/>
      <name val="Calibri"/>
      <family val="2"/>
      <scheme val="minor"/>
    </font>
    <font>
      <u/>
      <sz val="9"/>
      <name val="Calibri"/>
      <family val="2"/>
    </font>
    <font>
      <b/>
      <sz val="10"/>
      <name val="Calibri"/>
      <family val="2"/>
      <scheme val="minor"/>
    </font>
    <font>
      <sz val="11"/>
      <name val="Calibri"/>
      <family val="2"/>
      <scheme val="minor"/>
    </font>
    <font>
      <sz val="9"/>
      <color indexed="81"/>
      <name val="Segoe UI"/>
      <charset val="1"/>
    </font>
    <font>
      <b/>
      <sz val="9"/>
      <color indexed="81"/>
      <name val="Segoe UI"/>
      <charset val="1"/>
    </font>
    <font>
      <b/>
      <u/>
      <sz val="9"/>
      <color indexed="81"/>
      <name val="Segoe UI"/>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3300"/>
        <bgColor indexed="64"/>
      </patternFill>
    </fill>
    <fill>
      <patternFill patternType="solid">
        <fgColor theme="0"/>
        <bgColor indexed="64"/>
      </patternFill>
    </fill>
    <fill>
      <patternFill patternType="solid">
        <fgColor theme="7"/>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theme="1"/>
      </top>
      <bottom style="thin">
        <color theme="1"/>
      </bottom>
      <diagonal/>
    </border>
    <border>
      <left style="thin">
        <color theme="1"/>
      </left>
      <right/>
      <top/>
      <bottom style="thin">
        <color indexed="64"/>
      </bottom>
      <diagonal/>
    </border>
  </borders>
  <cellStyleXfs count="4">
    <xf numFmtId="0" fontId="0" fillId="0" borderId="0"/>
    <xf numFmtId="44" fontId="1" fillId="0" borderId="0" applyFont="0" applyFill="0" applyBorder="0" applyAlignment="0" applyProtection="0"/>
    <xf numFmtId="168" fontId="11" fillId="0" borderId="0" applyFill="0" applyBorder="0" applyAlignment="0" applyProtection="0"/>
    <xf numFmtId="9" fontId="1" fillId="0" borderId="0" applyFont="0" applyFill="0" applyBorder="0" applyAlignment="0" applyProtection="0"/>
  </cellStyleXfs>
  <cellXfs count="247">
    <xf numFmtId="0" fontId="0" fillId="0" borderId="0" xfId="0"/>
    <xf numFmtId="165" fontId="3" fillId="0" borderId="1" xfId="0" applyNumberFormat="1" applyFont="1" applyBorder="1" applyAlignment="1">
      <alignment horizontal="left" vertical="center" wrapText="1"/>
    </xf>
    <xf numFmtId="0" fontId="10" fillId="0" borderId="0" xfId="0" applyFont="1"/>
    <xf numFmtId="0" fontId="10" fillId="0" borderId="0" xfId="0" applyFont="1" applyAlignment="1">
      <alignment horizontal="center"/>
    </xf>
    <xf numFmtId="0" fontId="10" fillId="0" borderId="0" xfId="0" applyFont="1" applyAlignment="1">
      <alignment vertical="center" wrapText="1"/>
    </xf>
    <xf numFmtId="0" fontId="10" fillId="0" borderId="0" xfId="0" quotePrefix="1" applyFont="1"/>
    <xf numFmtId="0" fontId="10" fillId="0" borderId="0" xfId="0" quotePrefix="1" applyFont="1" applyAlignment="1">
      <alignment horizontal="center"/>
    </xf>
    <xf numFmtId="0" fontId="3" fillId="2" borderId="1" xfId="0" applyFont="1" applyFill="1" applyBorder="1" applyAlignment="1" applyProtection="1">
      <alignment horizontal="center" vertical="center" wrapText="1"/>
      <protection locked="0"/>
    </xf>
    <xf numFmtId="1"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pplyProtection="1">
      <alignment horizontal="center" vertical="center" wrapText="1"/>
    </xf>
    <xf numFmtId="0" fontId="10" fillId="0" borderId="0" xfId="0" applyFont="1" applyProtection="1"/>
    <xf numFmtId="0" fontId="10" fillId="0" borderId="0" xfId="0" applyFont="1" applyAlignment="1" applyProtection="1">
      <alignment horizontal="center"/>
    </xf>
    <xf numFmtId="0" fontId="19"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Protection="1"/>
    <xf numFmtId="0" fontId="3"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14" fontId="3" fillId="0" borderId="0" xfId="0" applyNumberFormat="1" applyFont="1" applyFill="1" applyAlignment="1" applyProtection="1">
      <alignment horizontal="left" vertical="center" wrapText="1"/>
    </xf>
    <xf numFmtId="0" fontId="12" fillId="4" borderId="1" xfId="0" applyFont="1" applyFill="1" applyBorder="1" applyAlignment="1" applyProtection="1">
      <alignment horizontal="center"/>
    </xf>
    <xf numFmtId="0" fontId="10" fillId="0" borderId="1" xfId="0" applyFont="1" applyBorder="1" applyAlignment="1" applyProtection="1">
      <alignment vertical="center"/>
    </xf>
    <xf numFmtId="0" fontId="10" fillId="0" borderId="1" xfId="0" applyFont="1" applyBorder="1" applyAlignment="1" applyProtection="1">
      <alignment horizontal="center" vertical="center"/>
    </xf>
    <xf numFmtId="44" fontId="10" fillId="2" borderId="1" xfId="1" applyNumberFormat="1" applyFont="1" applyFill="1" applyBorder="1" applyAlignment="1" applyProtection="1">
      <alignment vertical="center"/>
      <protection locked="0"/>
    </xf>
    <xf numFmtId="44" fontId="10" fillId="0" borderId="1" xfId="1" applyNumberFormat="1" applyFont="1" applyBorder="1" applyAlignment="1" applyProtection="1">
      <alignment vertical="center"/>
    </xf>
    <xf numFmtId="0" fontId="10" fillId="0" borderId="15" xfId="0" applyFont="1" applyBorder="1" applyAlignment="1" applyProtection="1">
      <alignment vertical="center"/>
    </xf>
    <xf numFmtId="0" fontId="10" fillId="0" borderId="15" xfId="0" applyFont="1" applyBorder="1" applyAlignment="1" applyProtection="1">
      <alignment horizontal="center" vertical="center"/>
    </xf>
    <xf numFmtId="44" fontId="10" fillId="2" borderId="15" xfId="1" applyNumberFormat="1" applyFont="1" applyFill="1" applyBorder="1" applyAlignment="1" applyProtection="1">
      <alignment vertical="center"/>
      <protection locked="0"/>
    </xf>
    <xf numFmtId="44" fontId="10" fillId="0" borderId="15" xfId="1" applyNumberFormat="1" applyFont="1" applyBorder="1" applyAlignment="1" applyProtection="1">
      <alignment vertical="center"/>
    </xf>
    <xf numFmtId="0" fontId="13" fillId="0" borderId="20" xfId="0" applyFont="1" applyBorder="1" applyAlignment="1" applyProtection="1">
      <alignment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19" xfId="0" applyFont="1" applyBorder="1" applyAlignment="1" applyProtection="1">
      <alignment horizontal="right" vertical="center"/>
    </xf>
    <xf numFmtId="44" fontId="13" fillId="0" borderId="19" xfId="0" applyNumberFormat="1" applyFont="1" applyBorder="1" applyAlignment="1" applyProtection="1">
      <alignment vertical="center"/>
    </xf>
    <xf numFmtId="0" fontId="10" fillId="0" borderId="1" xfId="0" applyFont="1" applyBorder="1" applyAlignment="1">
      <alignment vertical="center"/>
    </xf>
    <xf numFmtId="0" fontId="10" fillId="0" borderId="1" xfId="0" applyFont="1" applyBorder="1" applyAlignment="1">
      <alignment horizontal="center" vertical="center"/>
    </xf>
    <xf numFmtId="44" fontId="10" fillId="0" borderId="1" xfId="1" applyNumberFormat="1" applyFont="1" applyBorder="1" applyAlignment="1">
      <alignment vertical="center"/>
    </xf>
    <xf numFmtId="0" fontId="10" fillId="0" borderId="1" xfId="0" applyFont="1" applyBorder="1" applyAlignment="1">
      <alignment vertical="top" wrapText="1"/>
    </xf>
    <xf numFmtId="44" fontId="10" fillId="0" borderId="1" xfId="1" applyNumberFormat="1"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 vertical="center"/>
    </xf>
    <xf numFmtId="44" fontId="10" fillId="0" borderId="15" xfId="1" applyNumberFormat="1" applyFont="1" applyBorder="1" applyAlignment="1">
      <alignment vertical="center"/>
    </xf>
    <xf numFmtId="0" fontId="13" fillId="0" borderId="24" xfId="0" applyFont="1"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NumberFormat="1" applyFont="1" applyBorder="1" applyAlignment="1">
      <alignment horizontal="right" vertical="center"/>
    </xf>
    <xf numFmtId="44" fontId="13" fillId="0" borderId="27" xfId="0" applyNumberFormat="1"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NumberFormat="1" applyFont="1" applyBorder="1" applyAlignment="1">
      <alignment horizontal="right" vertical="center"/>
    </xf>
    <xf numFmtId="44" fontId="13" fillId="0" borderId="31" xfId="0" applyNumberFormat="1" applyFont="1" applyBorder="1" applyAlignment="1">
      <alignment vertical="center"/>
    </xf>
    <xf numFmtId="0" fontId="10" fillId="0" borderId="1" xfId="0" applyFont="1" applyBorder="1" applyAlignment="1">
      <alignment vertical="center" wrapText="1"/>
    </xf>
    <xf numFmtId="0" fontId="10" fillId="0" borderId="15" xfId="0" applyFont="1" applyBorder="1" applyAlignment="1">
      <alignment vertical="top" wrapText="1"/>
    </xf>
    <xf numFmtId="44" fontId="10" fillId="0" borderId="15" xfId="1" applyNumberFormat="1" applyFont="1" applyBorder="1" applyAlignment="1">
      <alignment horizontal="center" vertical="center"/>
    </xf>
    <xf numFmtId="0" fontId="13" fillId="0" borderId="25" xfId="0" applyFont="1" applyBorder="1" applyAlignment="1">
      <alignment horizontal="center"/>
    </xf>
    <xf numFmtId="0" fontId="13" fillId="0" borderId="25" xfId="0" applyNumberFormat="1" applyFont="1" applyBorder="1" applyAlignment="1">
      <alignment horizontal="right"/>
    </xf>
    <xf numFmtId="0" fontId="13" fillId="0" borderId="29" xfId="0" applyFont="1" applyBorder="1" applyAlignment="1">
      <alignment horizontal="center"/>
    </xf>
    <xf numFmtId="0" fontId="13" fillId="0" borderId="29" xfId="0" applyNumberFormat="1" applyFont="1" applyBorder="1" applyAlignment="1">
      <alignment horizontal="right"/>
    </xf>
    <xf numFmtId="44" fontId="13" fillId="0" borderId="27" xfId="0" applyNumberFormat="1" applyFont="1" applyBorder="1" applyAlignment="1">
      <alignment horizontal="center"/>
    </xf>
    <xf numFmtId="44" fontId="13" fillId="0" borderId="31" xfId="0" applyNumberFormat="1" applyFont="1" applyBorder="1" applyAlignment="1">
      <alignment horizontal="center"/>
    </xf>
    <xf numFmtId="0" fontId="13" fillId="0" borderId="24" xfId="0" applyFont="1" applyBorder="1"/>
    <xf numFmtId="0" fontId="13" fillId="0" borderId="28" xfId="0" applyFont="1" applyBorder="1"/>
    <xf numFmtId="0" fontId="3" fillId="0" borderId="1" xfId="0" applyFont="1" applyFill="1" applyBorder="1" applyAlignment="1" applyProtection="1">
      <alignment horizontal="center" vertical="center" wrapText="1"/>
    </xf>
    <xf numFmtId="0" fontId="24" fillId="4" borderId="3" xfId="0" applyFont="1" applyFill="1" applyBorder="1" applyAlignment="1" applyProtection="1">
      <alignment horizontal="left" vertical="center" wrapText="1"/>
    </xf>
    <xf numFmtId="0" fontId="3" fillId="0" borderId="3" xfId="0" applyFont="1" applyBorder="1" applyAlignment="1" applyProtection="1">
      <alignment horizontal="left" vertical="center" wrapText="1"/>
    </xf>
    <xf numFmtId="14" fontId="24" fillId="4" borderId="4" xfId="0" applyNumberFormat="1" applyFont="1" applyFill="1" applyBorder="1" applyAlignment="1" applyProtection="1">
      <alignment horizontal="left" vertical="center" wrapText="1"/>
    </xf>
    <xf numFmtId="14" fontId="3" fillId="0" borderId="4" xfId="0" applyNumberFormat="1" applyFont="1" applyFill="1" applyBorder="1" applyAlignment="1" applyProtection="1">
      <alignment horizontal="left" vertical="center" wrapText="1"/>
    </xf>
    <xf numFmtId="0" fontId="3" fillId="0" borderId="23" xfId="0" applyFont="1" applyBorder="1" applyAlignment="1">
      <alignment horizontal="center" vertical="center" wrapText="1"/>
    </xf>
    <xf numFmtId="0" fontId="3" fillId="0" borderId="23" xfId="0" applyFont="1" applyBorder="1" applyAlignment="1">
      <alignment horizontal="left" vertical="center" wrapText="1"/>
    </xf>
    <xf numFmtId="165" fontId="3" fillId="0" borderId="23" xfId="0" applyNumberFormat="1" applyFont="1" applyBorder="1" applyAlignment="1">
      <alignment horizontal="left" vertical="center" wrapText="1"/>
    </xf>
    <xf numFmtId="0" fontId="3" fillId="5" borderId="23" xfId="0" applyFont="1" applyFill="1" applyBorder="1" applyAlignment="1" applyProtection="1">
      <alignment horizontal="center" vertical="center" wrapText="1"/>
    </xf>
    <xf numFmtId="1" fontId="3" fillId="0" borderId="23" xfId="0" applyNumberFormat="1" applyFont="1" applyBorder="1" applyAlignment="1">
      <alignment horizontal="center" vertical="center" wrapText="1"/>
    </xf>
    <xf numFmtId="164" fontId="26" fillId="2" borderId="18" xfId="0" applyNumberFormat="1" applyFont="1" applyFill="1" applyBorder="1" applyAlignment="1" applyProtection="1">
      <alignment horizontal="left" vertical="center"/>
      <protection locked="0"/>
    </xf>
    <xf numFmtId="164" fontId="26" fillId="2" borderId="17" xfId="0" applyNumberFormat="1" applyFont="1" applyFill="1" applyBorder="1" applyAlignment="1" applyProtection="1">
      <alignment vertical="center"/>
      <protection locked="0"/>
    </xf>
    <xf numFmtId="0" fontId="26" fillId="2" borderId="18" xfId="0" applyFont="1" applyFill="1" applyBorder="1" applyAlignment="1" applyProtection="1">
      <alignment horizontal="left" vertical="center"/>
      <protection locked="0"/>
    </xf>
    <xf numFmtId="0" fontId="26" fillId="2" borderId="17" xfId="0" applyFont="1" applyFill="1" applyBorder="1" applyAlignment="1" applyProtection="1">
      <alignment vertical="center"/>
      <protection locked="0"/>
    </xf>
    <xf numFmtId="14" fontId="26" fillId="2" borderId="18" xfId="0" applyNumberFormat="1" applyFont="1" applyFill="1" applyBorder="1" applyAlignment="1" applyProtection="1">
      <alignment horizontal="left" vertical="center"/>
      <protection locked="0"/>
    </xf>
    <xf numFmtId="14" fontId="26" fillId="2" borderId="17" xfId="0" applyNumberFormat="1" applyFont="1" applyFill="1" applyBorder="1" applyAlignment="1" applyProtection="1">
      <alignment vertical="center"/>
      <protection locked="0"/>
    </xf>
    <xf numFmtId="0" fontId="26" fillId="0" borderId="16" xfId="0" applyFont="1" applyBorder="1" applyAlignment="1" applyProtection="1">
      <alignment horizontal="left" vertical="center" wrapText="1"/>
    </xf>
    <xf numFmtId="165" fontId="26" fillId="2" borderId="16" xfId="0" applyNumberFormat="1" applyFont="1" applyFill="1" applyBorder="1" applyAlignment="1" applyProtection="1">
      <alignment horizontal="left" vertical="center" wrapText="1"/>
      <protection locked="0"/>
    </xf>
    <xf numFmtId="166" fontId="26" fillId="0" borderId="16" xfId="0" applyNumberFormat="1"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protection locked="0"/>
    </xf>
    <xf numFmtId="0" fontId="25" fillId="0" borderId="16" xfId="0" applyFont="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166" fontId="26" fillId="2" borderId="1" xfId="0" applyNumberFormat="1" applyFont="1" applyFill="1" applyBorder="1" applyAlignment="1" applyProtection="1">
      <alignment horizontal="left" vertical="center" wrapText="1"/>
      <protection locked="0"/>
    </xf>
    <xf numFmtId="1" fontId="26" fillId="2" borderId="7" xfId="0" applyNumberFormat="1" applyFont="1" applyFill="1" applyBorder="1" applyAlignment="1" applyProtection="1">
      <alignment horizontal="right" vertical="center" wrapText="1"/>
      <protection locked="0"/>
    </xf>
    <xf numFmtId="164" fontId="26" fillId="2" borderId="9" xfId="0" applyNumberFormat="1" applyFont="1" applyFill="1" applyBorder="1" applyAlignment="1" applyProtection="1">
      <alignment horizontal="right" vertical="center" wrapText="1"/>
      <protection locked="0"/>
    </xf>
    <xf numFmtId="1" fontId="26" fillId="2" borderId="9" xfId="0" applyNumberFormat="1" applyFont="1" applyFill="1" applyBorder="1" applyAlignment="1" applyProtection="1">
      <alignment horizontal="right" vertical="center" wrapText="1"/>
      <protection locked="0"/>
    </xf>
    <xf numFmtId="166" fontId="26" fillId="2" borderId="9" xfId="0" applyNumberFormat="1" applyFont="1" applyFill="1" applyBorder="1" applyAlignment="1" applyProtection="1">
      <alignment horizontal="right" vertical="center" wrapText="1"/>
      <protection locked="0"/>
    </xf>
    <xf numFmtId="166" fontId="26" fillId="2" borderId="11" xfId="0" applyNumberFormat="1" applyFont="1" applyFill="1" applyBorder="1" applyAlignment="1" applyProtection="1">
      <alignment horizontal="right" vertical="center" wrapText="1"/>
      <protection locked="0"/>
    </xf>
    <xf numFmtId="165" fontId="26" fillId="2" borderId="1" xfId="0" applyNumberFormat="1" applyFont="1" applyFill="1" applyBorder="1" applyAlignment="1" applyProtection="1">
      <alignment horizontal="left" vertical="center" wrapText="1"/>
      <protection locked="0"/>
    </xf>
    <xf numFmtId="0" fontId="26" fillId="2" borderId="3" xfId="0" applyFont="1" applyFill="1" applyBorder="1" applyAlignment="1" applyProtection="1">
      <alignment horizontal="left" vertical="center" wrapText="1"/>
      <protection locked="0"/>
    </xf>
    <xf numFmtId="166" fontId="26" fillId="0" borderId="1" xfId="0" applyNumberFormat="1" applyFont="1" applyFill="1" applyBorder="1" applyAlignment="1" applyProtection="1">
      <alignment horizontal="left" vertical="center" wrapText="1"/>
    </xf>
    <xf numFmtId="0" fontId="26" fillId="2" borderId="1" xfId="0" applyFont="1" applyFill="1" applyBorder="1" applyAlignment="1" applyProtection="1">
      <alignment horizontal="left" vertical="center" wrapText="1"/>
      <protection locked="0"/>
    </xf>
    <xf numFmtId="10" fontId="26" fillId="0" borderId="1" xfId="0" applyNumberFormat="1" applyFont="1" applyFill="1" applyBorder="1" applyAlignment="1" applyProtection="1">
      <alignment horizontal="left" vertical="center" wrapText="1"/>
    </xf>
    <xf numFmtId="167" fontId="26" fillId="2" borderId="1" xfId="0" applyNumberFormat="1"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xf>
    <xf numFmtId="166" fontId="26" fillId="2" borderId="16" xfId="3" applyNumberFormat="1"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xf>
    <xf numFmtId="0" fontId="25" fillId="3" borderId="1" xfId="0" applyFont="1" applyFill="1" applyBorder="1" applyAlignment="1" applyProtection="1">
      <alignment horizontal="center"/>
    </xf>
    <xf numFmtId="0" fontId="25" fillId="0" borderId="0" xfId="0" applyFont="1" applyBorder="1" applyAlignment="1" applyProtection="1">
      <alignment horizontal="left" vertical="center" wrapText="1"/>
    </xf>
    <xf numFmtId="0" fontId="26" fillId="0" borderId="16" xfId="0" applyFont="1" applyBorder="1" applyAlignment="1" applyProtection="1">
      <alignment horizontal="left" vertical="center"/>
    </xf>
    <xf numFmtId="0" fontId="26" fillId="0" borderId="16" xfId="0" applyFont="1" applyBorder="1" applyAlignment="1" applyProtection="1">
      <alignment vertical="center"/>
    </xf>
    <xf numFmtId="0" fontId="26" fillId="0" borderId="18" xfId="0" applyFont="1" applyBorder="1" applyAlignment="1" applyProtection="1">
      <alignment horizontal="left" vertical="center"/>
    </xf>
    <xf numFmtId="0" fontId="26" fillId="0" borderId="17" xfId="0" applyFont="1" applyBorder="1" applyAlignment="1" applyProtection="1">
      <alignment vertical="center"/>
    </xf>
    <xf numFmtId="0" fontId="26" fillId="0" borderId="0" xfId="0" applyFont="1" applyAlignment="1" applyProtection="1">
      <alignment horizontal="left" vertical="center" wrapText="1"/>
    </xf>
    <xf numFmtId="165" fontId="26" fillId="0" borderId="16" xfId="0" applyNumberFormat="1" applyFont="1" applyBorder="1" applyAlignment="1" applyProtection="1">
      <alignment horizontal="left" vertical="center" wrapText="1"/>
    </xf>
    <xf numFmtId="44" fontId="26" fillId="0" borderId="16" xfId="1" applyFont="1" applyBorder="1" applyAlignment="1" applyProtection="1">
      <alignment horizontal="left" vertical="center" wrapText="1"/>
    </xf>
    <xf numFmtId="0" fontId="25" fillId="7" borderId="16" xfId="0" applyFont="1" applyFill="1" applyBorder="1" applyAlignment="1" applyProtection="1">
      <alignment horizontal="left" vertical="center" wrapText="1"/>
    </xf>
    <xf numFmtId="165" fontId="25" fillId="7" borderId="16" xfId="0" applyNumberFormat="1" applyFont="1" applyFill="1" applyBorder="1" applyAlignment="1" applyProtection="1">
      <alignment horizontal="left" vertical="center" wrapText="1"/>
    </xf>
    <xf numFmtId="0" fontId="25" fillId="0" borderId="0" xfId="0" applyFont="1" applyAlignment="1" applyProtection="1">
      <alignment horizontal="left" vertical="center" wrapText="1"/>
    </xf>
    <xf numFmtId="165" fontId="25" fillId="0" borderId="16" xfId="0" applyNumberFormat="1" applyFont="1" applyFill="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165" fontId="26" fillId="0" borderId="1" xfId="0" applyNumberFormat="1" applyFont="1" applyBorder="1" applyAlignment="1" applyProtection="1">
      <alignment horizontal="left" vertical="center" wrapText="1"/>
    </xf>
    <xf numFmtId="166" fontId="25" fillId="0" borderId="1" xfId="0" applyNumberFormat="1" applyFont="1" applyBorder="1" applyAlignment="1" applyProtection="1">
      <alignment horizontal="left" vertical="center" wrapText="1"/>
    </xf>
    <xf numFmtId="165" fontId="25" fillId="0" borderId="1" xfId="0" applyNumberFormat="1" applyFont="1" applyBorder="1" applyAlignment="1" applyProtection="1">
      <alignment horizontal="left" vertical="center" wrapText="1"/>
    </xf>
    <xf numFmtId="166" fontId="25" fillId="0" borderId="1" xfId="0" applyNumberFormat="1" applyFont="1" applyFill="1" applyBorder="1" applyAlignment="1" applyProtection="1">
      <alignment horizontal="left" vertical="center" wrapText="1"/>
    </xf>
    <xf numFmtId="165" fontId="25" fillId="0" borderId="1" xfId="0" applyNumberFormat="1" applyFont="1" applyFill="1" applyBorder="1" applyAlignment="1" applyProtection="1">
      <alignment horizontal="left" vertical="center" wrapText="1"/>
    </xf>
    <xf numFmtId="0" fontId="29" fillId="0" borderId="0" xfId="0" applyFont="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165" fontId="26" fillId="0" borderId="1" xfId="0" applyNumberFormat="1"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7" borderId="4" xfId="0" applyFont="1" applyFill="1" applyBorder="1" applyAlignment="1" applyProtection="1">
      <alignment horizontal="left" vertical="center" wrapText="1"/>
    </xf>
    <xf numFmtId="165" fontId="25" fillId="7" borderId="1" xfId="0" applyNumberFormat="1" applyFont="1" applyFill="1" applyBorder="1" applyAlignment="1" applyProtection="1">
      <alignment horizontal="left" vertical="center" wrapText="1"/>
    </xf>
    <xf numFmtId="9" fontId="10" fillId="6" borderId="2" xfId="0" applyNumberFormat="1" applyFont="1" applyFill="1" applyBorder="1" applyProtection="1"/>
    <xf numFmtId="10" fontId="16" fillId="0" borderId="0" xfId="3" applyNumberFormat="1" applyFont="1" applyProtection="1"/>
    <xf numFmtId="0" fontId="26" fillId="5" borderId="1" xfId="0" applyFont="1" applyFill="1" applyBorder="1" applyAlignment="1" applyProtection="1">
      <alignment horizontal="left" vertical="center" wrapText="1"/>
    </xf>
    <xf numFmtId="166" fontId="10" fillId="0" borderId="0" xfId="0" applyNumberFormat="1" applyFont="1" applyProtection="1"/>
    <xf numFmtId="10" fontId="10" fillId="0" borderId="0" xfId="0" applyNumberFormat="1" applyFont="1" applyProtection="1"/>
    <xf numFmtId="10" fontId="10" fillId="0" borderId="0" xfId="0" applyNumberFormat="1" applyFont="1" applyBorder="1" applyProtection="1"/>
    <xf numFmtId="10" fontId="13" fillId="0" borderId="13" xfId="0" applyNumberFormat="1" applyFont="1" applyBorder="1" applyProtection="1"/>
    <xf numFmtId="0" fontId="13" fillId="0" borderId="0" xfId="0" applyFont="1" applyProtection="1"/>
    <xf numFmtId="0" fontId="10" fillId="0" borderId="2" xfId="0" applyFont="1" applyBorder="1" applyProtection="1"/>
    <xf numFmtId="0" fontId="26" fillId="0" borderId="1" xfId="0" applyFont="1" applyFill="1" applyBorder="1" applyAlignment="1" applyProtection="1">
      <alignment horizontal="left" vertical="center" wrapText="1"/>
    </xf>
    <xf numFmtId="0" fontId="10" fillId="6" borderId="2" xfId="0" applyFont="1" applyFill="1" applyBorder="1" applyProtection="1"/>
    <xf numFmtId="0" fontId="10" fillId="0" borderId="0" xfId="0" applyFont="1" applyAlignment="1" applyProtection="1">
      <alignment wrapText="1"/>
    </xf>
    <xf numFmtId="169" fontId="10" fillId="0" borderId="0" xfId="0" applyNumberFormat="1" applyFont="1" applyProtection="1"/>
    <xf numFmtId="0" fontId="10" fillId="0" borderId="0" xfId="0" quotePrefix="1" applyFont="1" applyAlignment="1" applyProtection="1">
      <alignment horizontal="center"/>
    </xf>
    <xf numFmtId="44" fontId="26" fillId="0" borderId="0" xfId="1" applyFont="1" applyAlignment="1" applyProtection="1">
      <alignment horizontal="left" vertical="center" wrapText="1"/>
    </xf>
    <xf numFmtId="10" fontId="10" fillId="0" borderId="0" xfId="3" applyNumberFormat="1" applyFont="1" applyProtection="1"/>
    <xf numFmtId="171" fontId="10" fillId="0" borderId="0" xfId="0" applyNumberFormat="1" applyFont="1" applyProtection="1"/>
    <xf numFmtId="170" fontId="10" fillId="0" borderId="0" xfId="0" applyNumberFormat="1" applyFont="1" applyProtection="1"/>
    <xf numFmtId="0" fontId="26" fillId="0" borderId="1" xfId="0" applyFont="1" applyBorder="1" applyAlignment="1" applyProtection="1">
      <alignment horizontal="left" vertical="center"/>
    </xf>
    <xf numFmtId="0" fontId="10" fillId="0" borderId="0" xfId="0" quotePrefix="1" applyFont="1" applyProtection="1"/>
    <xf numFmtId="10" fontId="10" fillId="0" borderId="0" xfId="3" quotePrefix="1" applyNumberFormat="1" applyFont="1" applyProtection="1"/>
    <xf numFmtId="2" fontId="10" fillId="0" borderId="0" xfId="0" applyNumberFormat="1" applyFont="1" applyProtection="1"/>
    <xf numFmtId="0" fontId="10" fillId="0" borderId="0" xfId="3" applyNumberFormat="1" applyFont="1" applyProtection="1"/>
    <xf numFmtId="171" fontId="13" fillId="0" borderId="0" xfId="0" applyNumberFormat="1" applyFont="1" applyProtection="1"/>
    <xf numFmtId="0" fontId="26" fillId="0" borderId="3" xfId="0" applyFont="1" applyBorder="1" applyAlignment="1" applyProtection="1">
      <alignment horizontal="left" vertical="center"/>
    </xf>
    <xf numFmtId="2" fontId="10" fillId="0" borderId="0" xfId="3" applyNumberFormat="1" applyFont="1" applyProtection="1"/>
    <xf numFmtId="20" fontId="10" fillId="0" borderId="0" xfId="0" applyNumberFormat="1" applyFont="1" applyProtection="1"/>
    <xf numFmtId="0" fontId="25" fillId="0" borderId="6" xfId="0" applyFont="1" applyBorder="1" applyAlignment="1" applyProtection="1">
      <alignment horizontal="left" vertical="center" wrapText="1"/>
    </xf>
    <xf numFmtId="165" fontId="26" fillId="2" borderId="7" xfId="0" applyNumberFormat="1" applyFont="1" applyFill="1" applyBorder="1" applyAlignment="1" applyProtection="1">
      <alignment horizontal="left" vertical="center" wrapText="1"/>
    </xf>
    <xf numFmtId="165" fontId="26" fillId="2" borderId="9" xfId="0" applyNumberFormat="1" applyFont="1" applyFill="1" applyBorder="1" applyAlignment="1" applyProtection="1">
      <alignment horizontal="left" vertical="center" wrapText="1"/>
    </xf>
    <xf numFmtId="0" fontId="25" fillId="0" borderId="2" xfId="0" applyFont="1" applyBorder="1" applyAlignment="1" applyProtection="1">
      <alignment horizontal="left" vertical="center" wrapText="1"/>
    </xf>
    <xf numFmtId="165" fontId="26" fillId="2" borderId="11" xfId="0" applyNumberFormat="1" applyFont="1" applyFill="1" applyBorder="1" applyAlignment="1" applyProtection="1">
      <alignment horizontal="left" vertical="center" wrapText="1"/>
    </xf>
    <xf numFmtId="10" fontId="26" fillId="0" borderId="4" xfId="0" applyNumberFormat="1" applyFont="1" applyFill="1" applyBorder="1" applyAlignment="1" applyProtection="1">
      <alignment horizontal="left" vertical="center" wrapText="1"/>
    </xf>
    <xf numFmtId="10" fontId="26" fillId="0" borderId="4" xfId="0" applyNumberFormat="1" applyFont="1" applyBorder="1" applyAlignment="1" applyProtection="1">
      <alignment horizontal="left" vertical="center" wrapText="1"/>
    </xf>
    <xf numFmtId="167" fontId="10" fillId="0" borderId="0" xfId="3" applyNumberFormat="1" applyFont="1" applyProtection="1"/>
    <xf numFmtId="0" fontId="25" fillId="5" borderId="1" xfId="0" applyFont="1" applyFill="1" applyBorder="1" applyAlignment="1" applyProtection="1">
      <alignment horizontal="left" vertical="center" wrapText="1"/>
    </xf>
    <xf numFmtId="165" fontId="31" fillId="7" borderId="1" xfId="0" applyNumberFormat="1" applyFont="1" applyFill="1" applyBorder="1" applyAlignment="1" applyProtection="1">
      <alignment horizontal="left" vertical="center" wrapText="1"/>
    </xf>
    <xf numFmtId="0" fontId="26" fillId="2" borderId="4" xfId="0" applyFont="1" applyFill="1" applyBorder="1" applyAlignment="1" applyProtection="1">
      <alignment horizontal="left" vertical="center" wrapText="1"/>
      <protection locked="0"/>
    </xf>
    <xf numFmtId="10" fontId="26" fillId="2" borderId="4"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26" fillId="0" borderId="0" xfId="0" applyFont="1" applyAlignment="1">
      <alignment horizontal="left" vertical="center" wrapText="1"/>
    </xf>
    <xf numFmtId="165" fontId="31" fillId="0" borderId="19" xfId="0" applyNumberFormat="1" applyFont="1" applyBorder="1" applyAlignment="1">
      <alignment horizontal="left" vertical="center" wrapText="1"/>
    </xf>
    <xf numFmtId="0" fontId="25" fillId="0" borderId="4" xfId="0" applyFont="1" applyFill="1" applyBorder="1" applyAlignment="1">
      <alignment horizontal="center"/>
    </xf>
    <xf numFmtId="0" fontId="13" fillId="0" borderId="0" xfId="0" applyFont="1"/>
    <xf numFmtId="0" fontId="3" fillId="4" borderId="1" xfId="0" applyFont="1" applyFill="1" applyBorder="1" applyAlignment="1" applyProtection="1">
      <alignment horizontal="left" vertical="center" wrapText="1"/>
    </xf>
    <xf numFmtId="0" fontId="32" fillId="0" borderId="0" xfId="0" applyFont="1" applyProtection="1"/>
    <xf numFmtId="0" fontId="13" fillId="0" borderId="0" xfId="0" applyFont="1" applyBorder="1" applyProtection="1"/>
    <xf numFmtId="0" fontId="0" fillId="0" borderId="0" xfId="0" applyBorder="1" applyProtection="1"/>
    <xf numFmtId="0" fontId="25" fillId="3" borderId="0" xfId="0" applyFont="1" applyFill="1" applyBorder="1" applyAlignment="1" applyProtection="1">
      <alignment horizontal="center"/>
    </xf>
    <xf numFmtId="0" fontId="0" fillId="0" borderId="0" xfId="0" applyBorder="1" applyProtection="1">
      <protection locked="0"/>
    </xf>
    <xf numFmtId="0" fontId="0" fillId="4" borderId="0" xfId="0" applyFill="1" applyBorder="1" applyProtection="1"/>
    <xf numFmtId="172" fontId="10" fillId="0" borderId="0" xfId="0" applyNumberFormat="1" applyFont="1" applyProtection="1"/>
    <xf numFmtId="167" fontId="26" fillId="0" borderId="1" xfId="3" applyNumberFormat="1" applyFont="1" applyBorder="1" applyAlignment="1" applyProtection="1">
      <alignment horizontal="left" vertical="center" wrapText="1"/>
    </xf>
    <xf numFmtId="43" fontId="10" fillId="0" borderId="2" xfId="0" applyNumberFormat="1" applyFont="1" applyBorder="1" applyProtection="1"/>
    <xf numFmtId="172" fontId="10" fillId="0" borderId="2" xfId="0" applyNumberFormat="1" applyFont="1" applyBorder="1" applyProtection="1"/>
    <xf numFmtId="0" fontId="16" fillId="0" borderId="0" xfId="0" applyFont="1" applyProtection="1"/>
    <xf numFmtId="0" fontId="13" fillId="0" borderId="0" xfId="0" quotePrefix="1" applyFont="1" applyProtection="1"/>
    <xf numFmtId="0" fontId="6"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19" fillId="4" borderId="3" xfId="0" applyFont="1" applyFill="1" applyBorder="1" applyAlignment="1" applyProtection="1">
      <alignment horizontal="left" vertical="center" wrapText="1"/>
    </xf>
    <xf numFmtId="0" fontId="19" fillId="4" borderId="14"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24" fillId="4" borderId="1" xfId="0" applyFont="1" applyFill="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14" fontId="3" fillId="2" borderId="3" xfId="0" applyNumberFormat="1" applyFont="1" applyFill="1" applyBorder="1" applyAlignment="1" applyProtection="1">
      <alignment horizontal="left" vertical="center"/>
      <protection locked="0"/>
    </xf>
    <xf numFmtId="14" fontId="3" fillId="2" borderId="4" xfId="0" applyNumberFormat="1" applyFont="1" applyFill="1" applyBorder="1" applyAlignment="1" applyProtection="1">
      <alignment horizontal="left" vertical="center"/>
      <protection locked="0"/>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25" fillId="7" borderId="1" xfId="0" applyFont="1" applyFill="1" applyBorder="1" applyAlignment="1" applyProtection="1">
      <alignment horizontal="left" vertical="center" wrapText="1"/>
    </xf>
    <xf numFmtId="0" fontId="25" fillId="7" borderId="3" xfId="0" applyFont="1" applyFill="1" applyBorder="1" applyAlignment="1" applyProtection="1">
      <alignment horizontal="left" vertical="center" wrapText="1"/>
    </xf>
    <xf numFmtId="0" fontId="12" fillId="4" borderId="16" xfId="0" applyFont="1" applyFill="1" applyBorder="1" applyAlignment="1" applyProtection="1">
      <alignment horizontal="left" vertical="center"/>
    </xf>
    <xf numFmtId="0" fontId="25" fillId="0" borderId="5"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0" xfId="0" applyFont="1" applyAlignment="1" applyProtection="1">
      <alignment horizontal="left" vertical="center" wrapText="1"/>
    </xf>
    <xf numFmtId="0" fontId="12" fillId="4" borderId="0" xfId="0" applyFont="1" applyFill="1" applyAlignment="1" applyProtection="1">
      <alignment horizontal="left" vertical="center" wrapText="1"/>
    </xf>
    <xf numFmtId="0" fontId="25" fillId="5" borderId="16" xfId="0" applyFont="1" applyFill="1" applyBorder="1" applyAlignment="1" applyProtection="1">
      <alignment horizontal="left" vertical="center"/>
    </xf>
    <xf numFmtId="0" fontId="25" fillId="5" borderId="18" xfId="0" applyFont="1" applyFill="1" applyBorder="1" applyAlignment="1" applyProtection="1">
      <alignment horizontal="left" vertical="center"/>
    </xf>
    <xf numFmtId="0" fontId="25" fillId="0" borderId="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12" fillId="4" borderId="33"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25" fillId="0" borderId="8"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14" xfId="0" applyFont="1" applyBorder="1" applyAlignment="1" applyProtection="1">
      <alignment horizontal="left" vertical="center"/>
    </xf>
    <xf numFmtId="0" fontId="25" fillId="0" borderId="4" xfId="0" applyFont="1" applyBorder="1" applyAlignment="1" applyProtection="1">
      <alignment horizontal="left" vertical="center"/>
    </xf>
    <xf numFmtId="0" fontId="25" fillId="0" borderId="3"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5" fillId="0" borderId="14"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6"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5" fillId="0" borderId="1" xfId="0" applyFont="1" applyFill="1" applyBorder="1" applyAlignment="1" applyProtection="1">
      <alignment horizontal="left" vertical="center" wrapText="1"/>
    </xf>
    <xf numFmtId="0" fontId="25" fillId="0" borderId="3" xfId="0" applyFont="1" applyFill="1" applyBorder="1" applyAlignment="1" applyProtection="1">
      <alignment horizontal="left" vertical="center"/>
    </xf>
    <xf numFmtId="0" fontId="25" fillId="0" borderId="14" xfId="0" applyFont="1" applyFill="1" applyBorder="1" applyAlignment="1" applyProtection="1">
      <alignment horizontal="left" vertical="center"/>
    </xf>
    <xf numFmtId="0" fontId="25" fillId="0" borderId="4" xfId="0" applyFont="1" applyFill="1" applyBorder="1" applyAlignment="1" applyProtection="1">
      <alignment horizontal="left" vertical="center"/>
    </xf>
    <xf numFmtId="0" fontId="25" fillId="0" borderId="16"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xf>
    <xf numFmtId="0" fontId="25" fillId="0" borderId="32"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0" fontId="25" fillId="7" borderId="16" xfId="0" applyFont="1" applyFill="1" applyBorder="1" applyAlignment="1" applyProtection="1">
      <alignment horizontal="left" vertical="center" wrapText="1"/>
    </xf>
    <xf numFmtId="0" fontId="25" fillId="0" borderId="0" xfId="0" applyFont="1" applyAlignment="1">
      <alignment horizontal="left" vertical="center" wrapText="1"/>
    </xf>
    <xf numFmtId="0" fontId="5" fillId="0" borderId="19" xfId="0" applyFont="1" applyBorder="1" applyAlignment="1">
      <alignment horizontal="left" vertical="center" wrapText="1"/>
    </xf>
  </cellXfs>
  <cellStyles count="4">
    <cellStyle name="Moeda" xfId="1" builtinId="4"/>
    <cellStyle name="Normal" xfId="0" builtinId="0"/>
    <cellStyle name="Porcentagem" xfId="3" builtinId="5"/>
    <cellStyle name="Vírgula 2" xfId="2"/>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wonghan/Downloads/Modelo%20de%20Planilha%20de%20Custos%20e%20Forma&#231;&#227;o%20de%20Pre&#231;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Vigilante 12 x 36 Diurno"/>
      <sheetName val="Vigilante 12 x 36 Noturno"/>
      <sheetName val="3"/>
      <sheetName val="5"/>
    </sheetNames>
    <sheetDataSet>
      <sheetData sheetId="0">
        <row r="12">
          <cell r="C12">
            <v>2</v>
          </cell>
        </row>
        <row r="13">
          <cell r="C13">
            <v>2</v>
          </cell>
        </row>
      </sheetData>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26"/>
  <sheetViews>
    <sheetView showGridLines="0" tabSelected="1" zoomScale="120" zoomScaleNormal="120" workbookViewId="0">
      <selection activeCell="A15" sqref="A15:B15"/>
    </sheetView>
  </sheetViews>
  <sheetFormatPr defaultRowHeight="15" x14ac:dyDescent="0.25"/>
  <cols>
    <col min="1" max="1" width="38.7109375" style="15" customWidth="1"/>
    <col min="2" max="2" width="33.28515625" style="15" customWidth="1"/>
    <col min="3" max="3" width="22.85546875" style="180" customWidth="1"/>
    <col min="4" max="16384" width="9.140625" style="15"/>
  </cols>
  <sheetData>
    <row r="1" spans="1:3" x14ac:dyDescent="0.25">
      <c r="A1" s="142" t="s">
        <v>221</v>
      </c>
      <c r="C1" s="102" t="s">
        <v>212</v>
      </c>
    </row>
    <row r="2" spans="1:3" x14ac:dyDescent="0.25">
      <c r="C2" s="177"/>
    </row>
    <row r="3" spans="1:3" x14ac:dyDescent="0.25">
      <c r="A3" s="194" t="s">
        <v>0</v>
      </c>
      <c r="B3" s="195"/>
      <c r="C3" s="196"/>
    </row>
    <row r="4" spans="1:3" x14ac:dyDescent="0.25">
      <c r="A4" s="18" t="s">
        <v>178</v>
      </c>
      <c r="B4" s="201"/>
      <c r="C4" s="202"/>
    </row>
    <row r="5" spans="1:3" x14ac:dyDescent="0.25">
      <c r="A5" s="18" t="s">
        <v>177</v>
      </c>
      <c r="B5" s="203"/>
      <c r="C5" s="204"/>
    </row>
    <row r="6" spans="1:3" x14ac:dyDescent="0.25">
      <c r="A6" s="16"/>
      <c r="B6" s="20"/>
      <c r="C6" s="16"/>
    </row>
    <row r="7" spans="1:3" x14ac:dyDescent="0.25">
      <c r="A7" s="65" t="s">
        <v>179</v>
      </c>
      <c r="B7" s="67"/>
      <c r="C7" s="179"/>
    </row>
    <row r="8" spans="1:3" x14ac:dyDescent="0.25">
      <c r="A8" s="66" t="s">
        <v>180</v>
      </c>
      <c r="B8" s="68"/>
      <c r="C8" s="64" t="s">
        <v>220</v>
      </c>
    </row>
    <row r="9" spans="1:3" x14ac:dyDescent="0.25">
      <c r="A9" s="66" t="s">
        <v>181</v>
      </c>
      <c r="B9" s="68"/>
      <c r="C9" s="7"/>
    </row>
    <row r="10" spans="1:3" x14ac:dyDescent="0.25">
      <c r="A10" s="66" t="s">
        <v>182</v>
      </c>
      <c r="B10" s="68"/>
      <c r="C10" s="7"/>
    </row>
    <row r="11" spans="1:3" x14ac:dyDescent="0.25">
      <c r="A11" s="17"/>
      <c r="B11" s="17"/>
      <c r="C11" s="16"/>
    </row>
    <row r="12" spans="1:3" x14ac:dyDescent="0.25">
      <c r="A12" s="197" t="s">
        <v>1</v>
      </c>
      <c r="B12" s="197"/>
      <c r="C12" s="197"/>
    </row>
    <row r="13" spans="1:3" x14ac:dyDescent="0.25">
      <c r="A13" s="198" t="s">
        <v>2</v>
      </c>
      <c r="B13" s="199"/>
      <c r="C13" s="64" t="s">
        <v>169</v>
      </c>
    </row>
    <row r="14" spans="1:3" x14ac:dyDescent="0.25">
      <c r="A14" s="198" t="s">
        <v>3</v>
      </c>
      <c r="B14" s="199"/>
      <c r="C14" s="7"/>
    </row>
    <row r="15" spans="1:3" x14ac:dyDescent="0.25">
      <c r="A15" s="198" t="s">
        <v>224</v>
      </c>
      <c r="B15" s="199"/>
      <c r="C15" s="7"/>
    </row>
    <row r="16" spans="1:3" x14ac:dyDescent="0.25">
      <c r="A16" s="205" t="s">
        <v>225</v>
      </c>
      <c r="B16" s="206"/>
      <c r="C16" s="64" t="s">
        <v>223</v>
      </c>
    </row>
    <row r="17" spans="1:3" x14ac:dyDescent="0.25">
      <c r="A17" s="200" t="s">
        <v>4</v>
      </c>
      <c r="B17" s="200"/>
      <c r="C17" s="64">
        <v>12</v>
      </c>
    </row>
    <row r="18" spans="1:3" x14ac:dyDescent="0.25">
      <c r="A18" s="16"/>
      <c r="B18" s="16"/>
      <c r="C18" s="16"/>
    </row>
    <row r="19" spans="1:3" x14ac:dyDescent="0.25">
      <c r="A19" s="197" t="s">
        <v>183</v>
      </c>
      <c r="B19" s="197"/>
      <c r="C19" s="197"/>
    </row>
    <row r="20" spans="1:3" ht="33.75" x14ac:dyDescent="0.25">
      <c r="A20" s="18" t="s">
        <v>5</v>
      </c>
      <c r="B20" s="19" t="s">
        <v>6</v>
      </c>
      <c r="C20" s="19" t="s">
        <v>184</v>
      </c>
    </row>
    <row r="21" spans="1:3" ht="15" customHeight="1" x14ac:dyDescent="0.25">
      <c r="A21" s="174" t="s">
        <v>185</v>
      </c>
      <c r="B21" s="19" t="s">
        <v>8</v>
      </c>
      <c r="C21" s="10">
        <v>2</v>
      </c>
    </row>
    <row r="22" spans="1:3" ht="15" customHeight="1" x14ac:dyDescent="0.25">
      <c r="A22" s="174" t="s">
        <v>187</v>
      </c>
      <c r="B22" s="19" t="s">
        <v>8</v>
      </c>
      <c r="C22" s="10">
        <v>2</v>
      </c>
    </row>
    <row r="23" spans="1:3" ht="15" customHeight="1" x14ac:dyDescent="0.25">
      <c r="A23" s="174" t="s">
        <v>186</v>
      </c>
      <c r="B23" s="19" t="s">
        <v>8</v>
      </c>
      <c r="C23" s="10">
        <v>1</v>
      </c>
    </row>
    <row r="24" spans="1:3" ht="21.75" customHeight="1" x14ac:dyDescent="0.25">
      <c r="A24" s="192" t="s">
        <v>170</v>
      </c>
      <c r="B24" s="192"/>
      <c r="C24" s="192"/>
    </row>
    <row r="25" spans="1:3" ht="20.25" customHeight="1" x14ac:dyDescent="0.25">
      <c r="A25" s="192" t="s">
        <v>171</v>
      </c>
      <c r="B25" s="192"/>
      <c r="C25" s="192"/>
    </row>
    <row r="26" spans="1:3" x14ac:dyDescent="0.25">
      <c r="A26" s="193"/>
      <c r="B26" s="193"/>
      <c r="C26" s="193"/>
    </row>
  </sheetData>
  <sheetProtection password="89A9" sheet="1" objects="1" scenarios="1"/>
  <mergeCells count="13">
    <mergeCell ref="A24:C24"/>
    <mergeCell ref="A25:C25"/>
    <mergeCell ref="A26:C26"/>
    <mergeCell ref="A3:C3"/>
    <mergeCell ref="A12:C12"/>
    <mergeCell ref="A13:B13"/>
    <mergeCell ref="A14:B14"/>
    <mergeCell ref="A17:B17"/>
    <mergeCell ref="A19:C19"/>
    <mergeCell ref="B4:C4"/>
    <mergeCell ref="B5:C5"/>
    <mergeCell ref="A16:B16"/>
    <mergeCell ref="A15:B15"/>
  </mergeCells>
  <dataValidations count="2">
    <dataValidation type="whole" allowBlank="1" showInputMessage="1" showErrorMessage="1" error="Inserir número inteiro entre 0 e 999999999." sqref="C21:C23">
      <formula1>0</formula1>
      <formula2>999999999</formula2>
    </dataValidation>
    <dataValidation type="date" allowBlank="1" showInputMessage="1" showErrorMessage="1" error="Inserir data no formato dd/mm/aaaa." sqref="B5:B10">
      <formula1>36526</formula1>
      <formula2>72686</formula2>
    </dataValidation>
  </dataValidations>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3"/>
  <sheetViews>
    <sheetView showGridLines="0" zoomScale="120" zoomScaleNormal="120" workbookViewId="0">
      <selection activeCell="D132" sqref="D132"/>
    </sheetView>
  </sheetViews>
  <sheetFormatPr defaultRowHeight="14.1" customHeight="1" x14ac:dyDescent="0.2"/>
  <cols>
    <col min="1" max="1" width="3.28515625" style="11" customWidth="1"/>
    <col min="2" max="2" width="62.140625" style="11" customWidth="1"/>
    <col min="3" max="3" width="15.7109375" style="11" customWidth="1"/>
    <col min="4" max="4" width="13.5703125" style="11" customWidth="1"/>
    <col min="5" max="5" width="5.5703125" style="11" customWidth="1"/>
    <col min="6" max="6" width="6.5703125" style="11" bestFit="1" customWidth="1"/>
    <col min="7" max="7" width="9.28515625" style="11" hidden="1" customWidth="1"/>
    <col min="8" max="9" width="9.140625" style="11" hidden="1" customWidth="1"/>
    <col min="10" max="10" width="8.5703125" style="11" hidden="1" customWidth="1"/>
    <col min="11" max="11" width="6.140625" style="11" hidden="1" customWidth="1"/>
    <col min="12" max="16" width="9.140625" style="11" hidden="1" customWidth="1"/>
    <col min="17" max="17" width="9.85546875" style="11" bestFit="1" customWidth="1"/>
    <col min="18" max="16384" width="9.140625" style="11"/>
  </cols>
  <sheetData>
    <row r="1" spans="1:4" ht="14.1" customHeight="1" x14ac:dyDescent="0.2">
      <c r="A1" s="101" t="s">
        <v>215</v>
      </c>
      <c r="B1" s="101"/>
      <c r="C1" s="101"/>
      <c r="D1" s="102" t="s">
        <v>212</v>
      </c>
    </row>
    <row r="2" spans="1:4" ht="6.95" customHeight="1" x14ac:dyDescent="0.2">
      <c r="A2" s="103"/>
      <c r="B2" s="103"/>
      <c r="C2" s="103"/>
      <c r="D2" s="103"/>
    </row>
    <row r="3" spans="1:4" ht="14.1" customHeight="1" x14ac:dyDescent="0.2">
      <c r="A3" s="209" t="s">
        <v>10</v>
      </c>
      <c r="B3" s="209"/>
      <c r="C3" s="209"/>
      <c r="D3" s="209"/>
    </row>
    <row r="4" spans="1:4" ht="14.1" customHeight="1" x14ac:dyDescent="0.2">
      <c r="A4" s="104">
        <v>1</v>
      </c>
      <c r="B4" s="104" t="s">
        <v>11</v>
      </c>
      <c r="C4" s="104" t="s">
        <v>210</v>
      </c>
      <c r="D4" s="105"/>
    </row>
    <row r="5" spans="1:4" ht="14.1" customHeight="1" x14ac:dyDescent="0.2">
      <c r="A5" s="104">
        <v>2</v>
      </c>
      <c r="B5" s="104" t="s">
        <v>12</v>
      </c>
      <c r="C5" s="106" t="s">
        <v>13</v>
      </c>
      <c r="D5" s="107"/>
    </row>
    <row r="6" spans="1:4" ht="14.1" customHeight="1" x14ac:dyDescent="0.2">
      <c r="A6" s="104">
        <v>3</v>
      </c>
      <c r="B6" s="104" t="s">
        <v>14</v>
      </c>
      <c r="C6" s="74"/>
      <c r="D6" s="75"/>
    </row>
    <row r="7" spans="1:4" ht="14.1" customHeight="1" x14ac:dyDescent="0.2">
      <c r="A7" s="104">
        <v>4</v>
      </c>
      <c r="B7" s="104" t="s">
        <v>15</v>
      </c>
      <c r="C7" s="76"/>
      <c r="D7" s="77"/>
    </row>
    <row r="8" spans="1:4" ht="14.1" customHeight="1" x14ac:dyDescent="0.2">
      <c r="A8" s="104">
        <v>5</v>
      </c>
      <c r="B8" s="104" t="s">
        <v>16</v>
      </c>
      <c r="C8" s="78"/>
      <c r="D8" s="79"/>
    </row>
    <row r="9" spans="1:4" ht="14.1" customHeight="1" x14ac:dyDescent="0.2">
      <c r="A9" s="234" t="s">
        <v>190</v>
      </c>
      <c r="B9" s="234"/>
      <c r="C9" s="234"/>
      <c r="D9" s="234"/>
    </row>
    <row r="10" spans="1:4" ht="14.1" customHeight="1" x14ac:dyDescent="0.2">
      <c r="A10" s="234" t="s">
        <v>191</v>
      </c>
      <c r="B10" s="234"/>
      <c r="C10" s="234"/>
      <c r="D10" s="234"/>
    </row>
    <row r="11" spans="1:4" ht="14.1" customHeight="1" x14ac:dyDescent="0.2">
      <c r="A11" s="108"/>
      <c r="B11" s="108"/>
      <c r="C11" s="108"/>
      <c r="D11" s="108"/>
    </row>
    <row r="12" spans="1:4" ht="14.1" customHeight="1" x14ac:dyDescent="0.2">
      <c r="A12" s="209" t="s">
        <v>17</v>
      </c>
      <c r="B12" s="209"/>
      <c r="C12" s="209"/>
      <c r="D12" s="209"/>
    </row>
    <row r="13" spans="1:4" ht="14.1" customHeight="1" x14ac:dyDescent="0.2">
      <c r="A13" s="84">
        <v>1</v>
      </c>
      <c r="B13" s="84" t="s">
        <v>19</v>
      </c>
      <c r="C13" s="84" t="s">
        <v>20</v>
      </c>
      <c r="D13" s="84" t="s">
        <v>21</v>
      </c>
    </row>
    <row r="14" spans="1:4" ht="14.1" customHeight="1" x14ac:dyDescent="0.2">
      <c r="A14" s="80" t="s">
        <v>22</v>
      </c>
      <c r="B14" s="80" t="s">
        <v>23</v>
      </c>
      <c r="C14" s="80"/>
      <c r="D14" s="81"/>
    </row>
    <row r="15" spans="1:4" ht="14.1" customHeight="1" x14ac:dyDescent="0.2">
      <c r="A15" s="80" t="s">
        <v>24</v>
      </c>
      <c r="B15" s="80" t="s">
        <v>25</v>
      </c>
      <c r="C15" s="82">
        <v>0.3</v>
      </c>
      <c r="D15" s="109">
        <f>IFERROR(ROUND(D14*C15,2),"ERRO")</f>
        <v>0</v>
      </c>
    </row>
    <row r="16" spans="1:4" ht="14.1" customHeight="1" x14ac:dyDescent="0.2">
      <c r="A16" s="80" t="s">
        <v>26</v>
      </c>
      <c r="B16" s="80" t="s">
        <v>27</v>
      </c>
      <c r="C16" s="82">
        <v>0</v>
      </c>
      <c r="D16" s="110">
        <v>0</v>
      </c>
    </row>
    <row r="17" spans="1:4" ht="14.1" customHeight="1" x14ac:dyDescent="0.2">
      <c r="A17" s="80" t="s">
        <v>28</v>
      </c>
      <c r="B17" s="80" t="s">
        <v>29</v>
      </c>
      <c r="C17" s="82">
        <v>0</v>
      </c>
      <c r="D17" s="110">
        <v>0</v>
      </c>
    </row>
    <row r="18" spans="1:4" ht="14.1" customHeight="1" x14ac:dyDescent="0.2">
      <c r="A18" s="80" t="s">
        <v>30</v>
      </c>
      <c r="B18" s="80" t="s">
        <v>31</v>
      </c>
      <c r="C18" s="82">
        <v>0</v>
      </c>
      <c r="D18" s="110">
        <v>0</v>
      </c>
    </row>
    <row r="19" spans="1:4" ht="14.1" customHeight="1" x14ac:dyDescent="0.2">
      <c r="A19" s="80" t="s">
        <v>32</v>
      </c>
      <c r="B19" s="83" t="s">
        <v>192</v>
      </c>
      <c r="C19" s="83"/>
      <c r="D19" s="81">
        <v>0</v>
      </c>
    </row>
    <row r="20" spans="1:4" ht="14.1" customHeight="1" x14ac:dyDescent="0.2">
      <c r="A20" s="244" t="s">
        <v>33</v>
      </c>
      <c r="B20" s="244"/>
      <c r="C20" s="111"/>
      <c r="D20" s="112">
        <f>IFERROR(SUM(D14:D19),"ERRO")</f>
        <v>0</v>
      </c>
    </row>
    <row r="21" spans="1:4" ht="14.1" customHeight="1" x14ac:dyDescent="0.2">
      <c r="A21" s="213" t="s">
        <v>193</v>
      </c>
      <c r="B21" s="213"/>
      <c r="C21" s="213"/>
      <c r="D21" s="213"/>
    </row>
    <row r="22" spans="1:4" ht="14.1" customHeight="1" x14ac:dyDescent="0.2">
      <c r="A22" s="213" t="s">
        <v>189</v>
      </c>
      <c r="B22" s="213"/>
      <c r="C22" s="213"/>
      <c r="D22" s="213"/>
    </row>
    <row r="23" spans="1:4" ht="14.1" customHeight="1" x14ac:dyDescent="0.2">
      <c r="A23" s="113"/>
      <c r="B23" s="113"/>
      <c r="C23" s="113"/>
      <c r="D23" s="108"/>
    </row>
    <row r="24" spans="1:4" ht="14.1" customHeight="1" x14ac:dyDescent="0.2">
      <c r="A24" s="209" t="s">
        <v>34</v>
      </c>
      <c r="B24" s="209"/>
      <c r="C24" s="209"/>
      <c r="D24" s="209"/>
    </row>
    <row r="25" spans="1:4" ht="14.1" customHeight="1" x14ac:dyDescent="0.2">
      <c r="A25" s="241" t="s">
        <v>35</v>
      </c>
      <c r="B25" s="242"/>
      <c r="C25" s="242"/>
      <c r="D25" s="243"/>
    </row>
    <row r="26" spans="1:4" ht="14.1" customHeight="1" x14ac:dyDescent="0.2">
      <c r="A26" s="84" t="s">
        <v>36</v>
      </c>
      <c r="B26" s="84" t="s">
        <v>37</v>
      </c>
      <c r="C26" s="84" t="s">
        <v>20</v>
      </c>
      <c r="D26" s="84" t="s">
        <v>38</v>
      </c>
    </row>
    <row r="27" spans="1:4" ht="14.1" customHeight="1" x14ac:dyDescent="0.2">
      <c r="A27" s="80" t="s">
        <v>22</v>
      </c>
      <c r="B27" s="80" t="s">
        <v>39</v>
      </c>
      <c r="C27" s="82">
        <v>8.3299999999999999E-2</v>
      </c>
      <c r="D27" s="109">
        <f>IFERROR(ROUND(D20*C27,2),"ERRO")</f>
        <v>0</v>
      </c>
    </row>
    <row r="28" spans="1:4" ht="14.1" customHeight="1" x14ac:dyDescent="0.2">
      <c r="A28" s="80" t="s">
        <v>24</v>
      </c>
      <c r="B28" s="80" t="s">
        <v>40</v>
      </c>
      <c r="C28" s="82">
        <v>0</v>
      </c>
      <c r="D28" s="109">
        <f>IFERROR(ROUND(D20*C28,2),"ERRO")</f>
        <v>0</v>
      </c>
    </row>
    <row r="29" spans="1:4" ht="14.1" customHeight="1" x14ac:dyDescent="0.2">
      <c r="A29" s="80" t="s">
        <v>26</v>
      </c>
      <c r="B29" s="80" t="s">
        <v>41</v>
      </c>
      <c r="C29" s="82">
        <v>3.0249999999999999E-2</v>
      </c>
      <c r="D29" s="109">
        <f>IFERROR(ROUND(D20*C29,2),"ERRO")</f>
        <v>0</v>
      </c>
    </row>
    <row r="30" spans="1:4" ht="14.1" customHeight="1" x14ac:dyDescent="0.2">
      <c r="A30" s="240" t="s">
        <v>33</v>
      </c>
      <c r="B30" s="240"/>
      <c r="C30" s="85"/>
      <c r="D30" s="114">
        <f>IFERROR(SUM(D27:D29),"ERRO")</f>
        <v>0</v>
      </c>
    </row>
    <row r="31" spans="1:4" ht="24" customHeight="1" x14ac:dyDescent="0.2">
      <c r="A31" s="234" t="s">
        <v>194</v>
      </c>
      <c r="B31" s="234"/>
      <c r="C31" s="234"/>
      <c r="D31" s="234"/>
    </row>
    <row r="32" spans="1:4" ht="24" customHeight="1" x14ac:dyDescent="0.2">
      <c r="A32" s="234" t="s">
        <v>195</v>
      </c>
      <c r="B32" s="234"/>
      <c r="C32" s="234"/>
      <c r="D32" s="234"/>
    </row>
    <row r="33" spans="1:4" ht="6.95" customHeight="1" x14ac:dyDescent="0.2">
      <c r="A33" s="108"/>
      <c r="B33" s="108"/>
      <c r="C33" s="108"/>
      <c r="D33" s="108"/>
    </row>
    <row r="34" spans="1:4" ht="14.1" customHeight="1" x14ac:dyDescent="0.2">
      <c r="A34" s="237" t="s">
        <v>42</v>
      </c>
      <c r="B34" s="238"/>
      <c r="C34" s="238"/>
      <c r="D34" s="239"/>
    </row>
    <row r="35" spans="1:4" ht="14.1" customHeight="1" x14ac:dyDescent="0.2">
      <c r="A35" s="115" t="s">
        <v>43</v>
      </c>
      <c r="B35" s="116" t="s">
        <v>44</v>
      </c>
      <c r="C35" s="115" t="s">
        <v>20</v>
      </c>
      <c r="D35" s="115" t="s">
        <v>38</v>
      </c>
    </row>
    <row r="36" spans="1:4" ht="14.1" customHeight="1" x14ac:dyDescent="0.2">
      <c r="A36" s="117" t="s">
        <v>22</v>
      </c>
      <c r="B36" s="118" t="s">
        <v>45</v>
      </c>
      <c r="C36" s="86"/>
      <c r="D36" s="119">
        <f t="shared" ref="D36:D42" si="0">IFERROR(ROUND(($D$20+$D$30)*C36,2),"ERRO")</f>
        <v>0</v>
      </c>
    </row>
    <row r="37" spans="1:4" ht="14.1" customHeight="1" x14ac:dyDescent="0.2">
      <c r="A37" s="117" t="s">
        <v>24</v>
      </c>
      <c r="B37" s="118" t="s">
        <v>46</v>
      </c>
      <c r="C37" s="86"/>
      <c r="D37" s="119">
        <f t="shared" si="0"/>
        <v>0</v>
      </c>
    </row>
    <row r="38" spans="1:4" ht="14.1" customHeight="1" x14ac:dyDescent="0.2">
      <c r="A38" s="117" t="s">
        <v>26</v>
      </c>
      <c r="B38" s="118" t="s">
        <v>47</v>
      </c>
      <c r="C38" s="86"/>
      <c r="D38" s="119">
        <f t="shared" si="0"/>
        <v>0</v>
      </c>
    </row>
    <row r="39" spans="1:4" ht="14.1" customHeight="1" x14ac:dyDescent="0.2">
      <c r="A39" s="117" t="s">
        <v>28</v>
      </c>
      <c r="B39" s="118" t="s">
        <v>48</v>
      </c>
      <c r="C39" s="86"/>
      <c r="D39" s="119">
        <f t="shared" si="0"/>
        <v>0</v>
      </c>
    </row>
    <row r="40" spans="1:4" ht="14.1" customHeight="1" x14ac:dyDescent="0.2">
      <c r="A40" s="117" t="s">
        <v>30</v>
      </c>
      <c r="B40" s="118" t="s">
        <v>49</v>
      </c>
      <c r="C40" s="86"/>
      <c r="D40" s="119">
        <f t="shared" si="0"/>
        <v>0</v>
      </c>
    </row>
    <row r="41" spans="1:4" ht="14.1" customHeight="1" x14ac:dyDescent="0.2">
      <c r="A41" s="117" t="s">
        <v>50</v>
      </c>
      <c r="B41" s="118" t="s">
        <v>51</v>
      </c>
      <c r="C41" s="86"/>
      <c r="D41" s="119">
        <f t="shared" si="0"/>
        <v>0</v>
      </c>
    </row>
    <row r="42" spans="1:4" ht="14.1" customHeight="1" x14ac:dyDescent="0.2">
      <c r="A42" s="117" t="s">
        <v>32</v>
      </c>
      <c r="B42" s="118" t="s">
        <v>52</v>
      </c>
      <c r="C42" s="86"/>
      <c r="D42" s="119">
        <f t="shared" si="0"/>
        <v>0</v>
      </c>
    </row>
    <row r="43" spans="1:4" ht="14.1" customHeight="1" x14ac:dyDescent="0.2">
      <c r="A43" s="217" t="s">
        <v>53</v>
      </c>
      <c r="B43" s="218"/>
      <c r="C43" s="120">
        <f>SUM(C36:C42)</f>
        <v>0</v>
      </c>
      <c r="D43" s="121">
        <f>IFERROR(SUM(D36:D42),"ERRO")</f>
        <v>0</v>
      </c>
    </row>
    <row r="44" spans="1:4" ht="14.1" customHeight="1" x14ac:dyDescent="0.2">
      <c r="A44" s="117" t="s">
        <v>54</v>
      </c>
      <c r="B44" s="118" t="s">
        <v>55</v>
      </c>
      <c r="C44" s="86"/>
      <c r="D44" s="119">
        <f>IFERROR(ROUND(($D$20+$D$30)*C44,2),"ERRO")</f>
        <v>0</v>
      </c>
    </row>
    <row r="45" spans="1:4" ht="14.1" customHeight="1" x14ac:dyDescent="0.2">
      <c r="A45" s="236" t="s">
        <v>33</v>
      </c>
      <c r="B45" s="228"/>
      <c r="C45" s="122">
        <f>SUM(C43:C44)</f>
        <v>0</v>
      </c>
      <c r="D45" s="123">
        <f>IFERROR(SUM(D43:D44),"ERRO")</f>
        <v>0</v>
      </c>
    </row>
    <row r="46" spans="1:4" ht="12" x14ac:dyDescent="0.2">
      <c r="A46" s="234" t="s">
        <v>196</v>
      </c>
      <c r="B46" s="234"/>
      <c r="C46" s="234"/>
      <c r="D46" s="234"/>
    </row>
    <row r="47" spans="1:4" ht="24.95" customHeight="1" x14ac:dyDescent="0.2">
      <c r="A47" s="235" t="s">
        <v>197</v>
      </c>
      <c r="B47" s="234"/>
      <c r="C47" s="234"/>
      <c r="D47" s="234"/>
    </row>
    <row r="48" spans="1:4" ht="14.1" customHeight="1" x14ac:dyDescent="0.2">
      <c r="A48" s="235" t="s">
        <v>198</v>
      </c>
      <c r="B48" s="234"/>
      <c r="C48" s="234"/>
      <c r="D48" s="234"/>
    </row>
    <row r="49" spans="1:4" ht="6.95" customHeight="1" x14ac:dyDescent="0.2">
      <c r="A49" s="124"/>
      <c r="B49" s="124"/>
      <c r="C49" s="124"/>
      <c r="D49" s="124"/>
    </row>
    <row r="50" spans="1:4" ht="14.1" customHeight="1" x14ac:dyDescent="0.2">
      <c r="A50" s="210" t="s">
        <v>56</v>
      </c>
      <c r="B50" s="211"/>
      <c r="C50" s="125"/>
      <c r="D50" s="87"/>
    </row>
    <row r="51" spans="1:4" ht="14.1" customHeight="1" x14ac:dyDescent="0.2">
      <c r="A51" s="222" t="s">
        <v>57</v>
      </c>
      <c r="B51" s="212"/>
      <c r="C51" s="126"/>
      <c r="D51" s="88"/>
    </row>
    <row r="52" spans="1:4" ht="14.1" customHeight="1" x14ac:dyDescent="0.2">
      <c r="A52" s="222" t="s">
        <v>58</v>
      </c>
      <c r="B52" s="212"/>
      <c r="C52" s="126"/>
      <c r="D52" s="89"/>
    </row>
    <row r="53" spans="1:4" ht="14.1" customHeight="1" x14ac:dyDescent="0.2">
      <c r="A53" s="222" t="s">
        <v>59</v>
      </c>
      <c r="B53" s="212"/>
      <c r="C53" s="126"/>
      <c r="D53" s="90"/>
    </row>
    <row r="54" spans="1:4" ht="14.1" customHeight="1" x14ac:dyDescent="0.2">
      <c r="A54" s="222" t="s">
        <v>60</v>
      </c>
      <c r="B54" s="212"/>
      <c r="C54" s="126"/>
      <c r="D54" s="88"/>
    </row>
    <row r="55" spans="1:4" ht="14.1" customHeight="1" x14ac:dyDescent="0.2">
      <c r="A55" s="223" t="s">
        <v>61</v>
      </c>
      <c r="B55" s="224"/>
      <c r="C55" s="127"/>
      <c r="D55" s="91"/>
    </row>
    <row r="56" spans="1:4" ht="14.1" customHeight="1" x14ac:dyDescent="0.2">
      <c r="A56" s="124"/>
      <c r="B56" s="108"/>
      <c r="C56" s="108"/>
      <c r="D56" s="108"/>
    </row>
    <row r="57" spans="1:4" ht="14.1" customHeight="1" x14ac:dyDescent="0.2">
      <c r="A57" s="228" t="s">
        <v>62</v>
      </c>
      <c r="B57" s="229"/>
      <c r="C57" s="229"/>
      <c r="D57" s="230"/>
    </row>
    <row r="58" spans="1:4" ht="14.1" customHeight="1" x14ac:dyDescent="0.2">
      <c r="A58" s="115" t="s">
        <v>63</v>
      </c>
      <c r="B58" s="116" t="s">
        <v>64</v>
      </c>
      <c r="C58" s="128"/>
      <c r="D58" s="129" t="s">
        <v>38</v>
      </c>
    </row>
    <row r="59" spans="1:4" ht="14.1" customHeight="1" x14ac:dyDescent="0.2">
      <c r="A59" s="117" t="s">
        <v>22</v>
      </c>
      <c r="B59" s="118" t="s">
        <v>65</v>
      </c>
      <c r="C59" s="130"/>
      <c r="D59" s="131">
        <f>IFERROR(IF(ROUND(D50*D51*D52,2)&gt;ROUND(D14*D53,2),ROUND((D50*D51*D52)-(D14*D53),2),0),"ERRO")</f>
        <v>0</v>
      </c>
    </row>
    <row r="60" spans="1:4" ht="14.1" customHeight="1" x14ac:dyDescent="0.2">
      <c r="A60" s="117" t="s">
        <v>24</v>
      </c>
      <c r="B60" s="118" t="s">
        <v>66</v>
      </c>
      <c r="C60" s="130"/>
      <c r="D60" s="119">
        <f>IFERROR(ROUND((D52*D54)-((D52*D54)*D55),2),"ERRO")</f>
        <v>0</v>
      </c>
    </row>
    <row r="61" spans="1:4" ht="14.1" customHeight="1" x14ac:dyDescent="0.2">
      <c r="A61" s="117" t="s">
        <v>26</v>
      </c>
      <c r="B61" s="118" t="s">
        <v>67</v>
      </c>
      <c r="C61" s="130"/>
      <c r="D61" s="92"/>
    </row>
    <row r="62" spans="1:4" ht="14.1" customHeight="1" x14ac:dyDescent="0.2">
      <c r="A62" s="117" t="s">
        <v>28</v>
      </c>
      <c r="B62" s="118" t="s">
        <v>68</v>
      </c>
      <c r="C62" s="130"/>
      <c r="D62" s="92"/>
    </row>
    <row r="63" spans="1:4" ht="14.1" customHeight="1" x14ac:dyDescent="0.2">
      <c r="A63" s="117" t="s">
        <v>30</v>
      </c>
      <c r="B63" s="118" t="s">
        <v>69</v>
      </c>
      <c r="C63" s="130"/>
      <c r="D63" s="92"/>
    </row>
    <row r="64" spans="1:4" ht="14.1" customHeight="1" x14ac:dyDescent="0.2">
      <c r="A64" s="117" t="s">
        <v>50</v>
      </c>
      <c r="B64" s="93" t="s">
        <v>199</v>
      </c>
      <c r="C64" s="172"/>
      <c r="D64" s="92"/>
    </row>
    <row r="65" spans="1:15" ht="14.1" customHeight="1" x14ac:dyDescent="0.2">
      <c r="A65" s="117" t="s">
        <v>32</v>
      </c>
      <c r="B65" s="93" t="s">
        <v>200</v>
      </c>
      <c r="C65" s="172"/>
      <c r="D65" s="92"/>
    </row>
    <row r="66" spans="1:15" ht="14.1" customHeight="1" x14ac:dyDescent="0.2">
      <c r="A66" s="117" t="s">
        <v>54</v>
      </c>
      <c r="B66" s="93" t="s">
        <v>192</v>
      </c>
      <c r="C66" s="172"/>
      <c r="D66" s="92"/>
    </row>
    <row r="67" spans="1:15" ht="14.1" customHeight="1" x14ac:dyDescent="0.2">
      <c r="A67" s="236" t="s">
        <v>33</v>
      </c>
      <c r="B67" s="228"/>
      <c r="C67" s="132"/>
      <c r="D67" s="123">
        <f>SUM(D59:D66)</f>
        <v>0</v>
      </c>
    </row>
    <row r="68" spans="1:15" ht="14.1" customHeight="1" x14ac:dyDescent="0.2">
      <c r="A68" s="234" t="s">
        <v>201</v>
      </c>
      <c r="B68" s="234"/>
      <c r="C68" s="234"/>
      <c r="D68" s="234"/>
    </row>
    <row r="69" spans="1:15" ht="24" customHeight="1" x14ac:dyDescent="0.2">
      <c r="A69" s="231" t="s">
        <v>202</v>
      </c>
      <c r="B69" s="231"/>
      <c r="C69" s="231"/>
      <c r="D69" s="231"/>
    </row>
    <row r="70" spans="1:15" ht="14.1" customHeight="1" x14ac:dyDescent="0.2">
      <c r="A70" s="108"/>
      <c r="B70" s="108"/>
      <c r="C70" s="108"/>
      <c r="D70" s="108"/>
    </row>
    <row r="71" spans="1:15" ht="14.1" customHeight="1" x14ac:dyDescent="0.2">
      <c r="A71" s="217" t="s">
        <v>70</v>
      </c>
      <c r="B71" s="218"/>
      <c r="C71" s="232"/>
      <c r="D71" s="233"/>
    </row>
    <row r="72" spans="1:15" ht="14.1" customHeight="1" x14ac:dyDescent="0.2">
      <c r="A72" s="115">
        <v>2</v>
      </c>
      <c r="B72" s="116" t="s">
        <v>71</v>
      </c>
      <c r="C72" s="128"/>
      <c r="D72" s="115" t="s">
        <v>38</v>
      </c>
    </row>
    <row r="73" spans="1:15" ht="14.1" customHeight="1" x14ac:dyDescent="0.2">
      <c r="A73" s="117" t="s">
        <v>36</v>
      </c>
      <c r="B73" s="118" t="s">
        <v>72</v>
      </c>
      <c r="C73" s="130"/>
      <c r="D73" s="119">
        <f>D30</f>
        <v>0</v>
      </c>
    </row>
    <row r="74" spans="1:15" ht="14.1" customHeight="1" x14ac:dyDescent="0.2">
      <c r="A74" s="117" t="s">
        <v>43</v>
      </c>
      <c r="B74" s="118" t="s">
        <v>44</v>
      </c>
      <c r="C74" s="130"/>
      <c r="D74" s="119">
        <f>D45</f>
        <v>0</v>
      </c>
    </row>
    <row r="75" spans="1:15" ht="14.1" customHeight="1" x14ac:dyDescent="0.2">
      <c r="A75" s="117" t="s">
        <v>63</v>
      </c>
      <c r="B75" s="118" t="s">
        <v>64</v>
      </c>
      <c r="C75" s="130"/>
      <c r="D75" s="119">
        <f>D67</f>
        <v>0</v>
      </c>
    </row>
    <row r="76" spans="1:15" ht="14.1" customHeight="1" x14ac:dyDescent="0.2">
      <c r="A76" s="207" t="s">
        <v>73</v>
      </c>
      <c r="B76" s="208"/>
      <c r="C76" s="133"/>
      <c r="D76" s="134">
        <f>IFERROR(SUM(D73:D75),"ERRO")</f>
        <v>0</v>
      </c>
      <c r="G76" s="11" t="s">
        <v>150</v>
      </c>
      <c r="K76" s="11" t="s">
        <v>151</v>
      </c>
    </row>
    <row r="77" spans="1:15" ht="14.1" customHeight="1" x14ac:dyDescent="0.2">
      <c r="A77" s="113"/>
      <c r="B77" s="108"/>
      <c r="C77" s="108"/>
      <c r="D77" s="108"/>
      <c r="K77" s="135">
        <v>0.05</v>
      </c>
      <c r="L77" s="11" t="s">
        <v>152</v>
      </c>
    </row>
    <row r="78" spans="1:15" ht="14.1" customHeight="1" x14ac:dyDescent="0.2">
      <c r="A78" s="209" t="s">
        <v>74</v>
      </c>
      <c r="B78" s="209"/>
      <c r="C78" s="209"/>
      <c r="D78" s="209"/>
      <c r="K78" s="136">
        <f>(1/12)*K77</f>
        <v>4.1666666666666666E-3</v>
      </c>
    </row>
    <row r="79" spans="1:15" ht="14.1" customHeight="1" x14ac:dyDescent="0.2">
      <c r="A79" s="115">
        <v>3</v>
      </c>
      <c r="B79" s="115" t="s">
        <v>76</v>
      </c>
      <c r="C79" s="115" t="s">
        <v>20</v>
      </c>
      <c r="D79" s="115" t="s">
        <v>38</v>
      </c>
      <c r="G79" s="12" t="s">
        <v>153</v>
      </c>
      <c r="K79" s="12" t="s">
        <v>154</v>
      </c>
      <c r="N79" s="11" t="s">
        <v>155</v>
      </c>
    </row>
    <row r="80" spans="1:15" ht="14.1" customHeight="1" x14ac:dyDescent="0.2">
      <c r="A80" s="117" t="s">
        <v>22</v>
      </c>
      <c r="B80" s="137" t="s">
        <v>77</v>
      </c>
      <c r="C80" s="86"/>
      <c r="D80" s="119">
        <f>IFERROR(ROUND($D$20*C80,2),"ERRO")</f>
        <v>0</v>
      </c>
      <c r="G80" s="11">
        <v>1</v>
      </c>
      <c r="H80" s="138" t="s">
        <v>144</v>
      </c>
      <c r="I80" s="138"/>
      <c r="K80" s="11">
        <v>1</v>
      </c>
      <c r="L80" s="138" t="s">
        <v>144</v>
      </c>
      <c r="N80" s="139">
        <f>G87</f>
        <v>3.8222222222222213E-2</v>
      </c>
      <c r="O80" s="11" t="s">
        <v>150</v>
      </c>
    </row>
    <row r="81" spans="1:15" ht="14.1" customHeight="1" thickBot="1" x14ac:dyDescent="0.25">
      <c r="A81" s="117" t="s">
        <v>24</v>
      </c>
      <c r="B81" s="137" t="s">
        <v>78</v>
      </c>
      <c r="C81" s="86"/>
      <c r="D81" s="119">
        <f t="shared" ref="D81:D85" si="1">IFERROR(ROUND($D$20*C81,2),"ERRO")</f>
        <v>0</v>
      </c>
      <c r="G81" s="11">
        <f>1/12</f>
        <v>8.3333333333333329E-2</v>
      </c>
      <c r="H81" s="11" t="s">
        <v>145</v>
      </c>
      <c r="K81" s="11">
        <f>1/12</f>
        <v>8.3333333333333329E-2</v>
      </c>
      <c r="L81" s="11" t="s">
        <v>145</v>
      </c>
      <c r="N81" s="140">
        <f>K88</f>
        <v>1.9111111111111108E-3</v>
      </c>
      <c r="O81" s="11" t="s">
        <v>151</v>
      </c>
    </row>
    <row r="82" spans="1:15" ht="14.1" customHeight="1" thickBot="1" x14ac:dyDescent="0.25">
      <c r="A82" s="117" t="s">
        <v>26</v>
      </c>
      <c r="B82" s="137" t="s">
        <v>142</v>
      </c>
      <c r="C82" s="86"/>
      <c r="D82" s="119">
        <f t="shared" si="1"/>
        <v>0</v>
      </c>
      <c r="G82" s="11">
        <f>1/12</f>
        <v>8.3333333333333329E-2</v>
      </c>
      <c r="H82" s="11" t="s">
        <v>146</v>
      </c>
      <c r="K82" s="11">
        <f>1/12</f>
        <v>8.3333333333333329E-2</v>
      </c>
      <c r="L82" s="11" t="s">
        <v>146</v>
      </c>
      <c r="N82" s="141">
        <f>SUM(N80:N81)</f>
        <v>4.0133333333333326E-2</v>
      </c>
      <c r="O82" s="142" t="s">
        <v>156</v>
      </c>
    </row>
    <row r="83" spans="1:15" ht="14.1" customHeight="1" x14ac:dyDescent="0.2">
      <c r="A83" s="117" t="s">
        <v>28</v>
      </c>
      <c r="B83" s="137" t="s">
        <v>79</v>
      </c>
      <c r="C83" s="86"/>
      <c r="D83" s="119">
        <f t="shared" si="1"/>
        <v>0</v>
      </c>
      <c r="G83" s="143">
        <f>1/3/12</f>
        <v>2.7777777777777776E-2</v>
      </c>
      <c r="H83" s="11" t="s">
        <v>147</v>
      </c>
      <c r="K83" s="143">
        <f>1/3/12</f>
        <v>2.7777777777777776E-2</v>
      </c>
      <c r="L83" s="11" t="s">
        <v>147</v>
      </c>
      <c r="O83" s="11" t="s">
        <v>157</v>
      </c>
    </row>
    <row r="84" spans="1:15" ht="14.1" customHeight="1" x14ac:dyDescent="0.2">
      <c r="A84" s="117" t="s">
        <v>30</v>
      </c>
      <c r="B84" s="137" t="s">
        <v>80</v>
      </c>
      <c r="C84" s="86"/>
      <c r="D84" s="119">
        <f t="shared" si="1"/>
        <v>0</v>
      </c>
      <c r="G84" s="142">
        <f>SUM(G80:G83)</f>
        <v>1.1944444444444442</v>
      </c>
      <c r="H84" s="11" t="s">
        <v>149</v>
      </c>
      <c r="K84" s="142">
        <f>SUM(K80:K83)</f>
        <v>1.1944444444444442</v>
      </c>
      <c r="L84" s="11" t="s">
        <v>149</v>
      </c>
    </row>
    <row r="85" spans="1:15" ht="14.1" customHeight="1" x14ac:dyDescent="0.2">
      <c r="A85" s="117" t="s">
        <v>50</v>
      </c>
      <c r="B85" s="144" t="s">
        <v>143</v>
      </c>
      <c r="C85" s="86"/>
      <c r="D85" s="119">
        <f t="shared" si="1"/>
        <v>0</v>
      </c>
      <c r="G85" s="11">
        <v>0.08</v>
      </c>
      <c r="H85" s="11" t="s">
        <v>55</v>
      </c>
      <c r="K85" s="11">
        <v>0.08</v>
      </c>
      <c r="L85" s="11" t="s">
        <v>55</v>
      </c>
    </row>
    <row r="86" spans="1:15" ht="14.1" customHeight="1" x14ac:dyDescent="0.2">
      <c r="A86" s="207" t="s">
        <v>73</v>
      </c>
      <c r="B86" s="208"/>
      <c r="C86" s="133"/>
      <c r="D86" s="134">
        <f>IFERROR(SUM(D80:D85),"ERRO")</f>
        <v>0</v>
      </c>
      <c r="G86" s="143">
        <v>0.4</v>
      </c>
      <c r="H86" s="11" t="s">
        <v>148</v>
      </c>
      <c r="K86" s="11">
        <v>0.4</v>
      </c>
      <c r="L86" s="11" t="s">
        <v>148</v>
      </c>
    </row>
    <row r="87" spans="1:15" ht="14.1" customHeight="1" x14ac:dyDescent="0.2">
      <c r="A87" s="108"/>
      <c r="B87" s="108"/>
      <c r="C87" s="108"/>
      <c r="D87" s="108"/>
      <c r="G87" s="136">
        <f>G84*G85*G86</f>
        <v>3.8222222222222213E-2</v>
      </c>
      <c r="K87" s="145">
        <v>0.05</v>
      </c>
      <c r="L87" s="11" t="s">
        <v>152</v>
      </c>
    </row>
    <row r="88" spans="1:15" ht="14.1" customHeight="1" x14ac:dyDescent="0.2">
      <c r="A88" s="209" t="s">
        <v>81</v>
      </c>
      <c r="B88" s="209"/>
      <c r="C88" s="209"/>
      <c r="D88" s="209"/>
      <c r="H88" s="138"/>
      <c r="I88" s="138"/>
      <c r="K88" s="136">
        <f>K84*K85*K86*K87</f>
        <v>1.9111111111111108E-3</v>
      </c>
    </row>
    <row r="89" spans="1:15" ht="24" customHeight="1" x14ac:dyDescent="0.2">
      <c r="A89" s="213" t="s">
        <v>203</v>
      </c>
      <c r="B89" s="213"/>
      <c r="C89" s="213"/>
      <c r="D89" s="213"/>
      <c r="G89" s="146"/>
      <c r="H89" s="147"/>
      <c r="M89" s="148"/>
    </row>
    <row r="90" spans="1:15" ht="14.1" customHeight="1" x14ac:dyDescent="0.2">
      <c r="A90" s="213" t="s">
        <v>204</v>
      </c>
      <c r="B90" s="234"/>
      <c r="C90" s="234"/>
      <c r="D90" s="234"/>
    </row>
    <row r="91" spans="1:15" ht="6.95" customHeight="1" x14ac:dyDescent="0.2">
      <c r="A91" s="108"/>
      <c r="B91" s="108"/>
      <c r="C91" s="108"/>
      <c r="D91" s="149"/>
      <c r="G91" s="150"/>
      <c r="H91" s="150"/>
    </row>
    <row r="92" spans="1:15" ht="14.1" customHeight="1" x14ac:dyDescent="0.2">
      <c r="A92" s="228" t="s">
        <v>82</v>
      </c>
      <c r="B92" s="229"/>
      <c r="C92" s="229"/>
      <c r="D92" s="230"/>
    </row>
    <row r="93" spans="1:15" ht="14.1" customHeight="1" x14ac:dyDescent="0.2">
      <c r="A93" s="115" t="s">
        <v>83</v>
      </c>
      <c r="B93" s="115" t="s">
        <v>84</v>
      </c>
      <c r="C93" s="115" t="s">
        <v>20</v>
      </c>
      <c r="D93" s="115" t="s">
        <v>38</v>
      </c>
    </row>
    <row r="94" spans="1:15" ht="14.1" customHeight="1" x14ac:dyDescent="0.2">
      <c r="A94" s="117" t="s">
        <v>22</v>
      </c>
      <c r="B94" s="117" t="s">
        <v>85</v>
      </c>
      <c r="C94" s="94">
        <v>9.0749999999999997E-2</v>
      </c>
      <c r="D94" s="119">
        <f t="shared" ref="D94:D99" si="2">IFERROR(ROUND(($D$20+$D$76+$D$86)*C94,2),"ERRO")</f>
        <v>0</v>
      </c>
      <c r="F94" s="151"/>
      <c r="G94" s="152"/>
    </row>
    <row r="95" spans="1:15" ht="14.1" customHeight="1" x14ac:dyDescent="0.2">
      <c r="A95" s="117" t="s">
        <v>24</v>
      </c>
      <c r="B95" s="117" t="s">
        <v>86</v>
      </c>
      <c r="C95" s="86"/>
      <c r="D95" s="119">
        <f t="shared" si="2"/>
        <v>0</v>
      </c>
      <c r="F95" s="151"/>
      <c r="I95" s="150"/>
    </row>
    <row r="96" spans="1:15" ht="14.1" customHeight="1" x14ac:dyDescent="0.2">
      <c r="A96" s="117" t="s">
        <v>26</v>
      </c>
      <c r="B96" s="117" t="s">
        <v>87</v>
      </c>
      <c r="C96" s="86"/>
      <c r="D96" s="119">
        <f t="shared" si="2"/>
        <v>0</v>
      </c>
      <c r="F96" s="151"/>
    </row>
    <row r="97" spans="1:10" ht="14.1" customHeight="1" x14ac:dyDescent="0.2">
      <c r="A97" s="117" t="s">
        <v>28</v>
      </c>
      <c r="B97" s="153" t="s">
        <v>88</v>
      </c>
      <c r="C97" s="86"/>
      <c r="D97" s="119">
        <f t="shared" si="2"/>
        <v>0</v>
      </c>
      <c r="F97" s="151"/>
      <c r="H97" s="154"/>
    </row>
    <row r="98" spans="1:10" ht="14.1" customHeight="1" x14ac:dyDescent="0.2">
      <c r="A98" s="117" t="s">
        <v>30</v>
      </c>
      <c r="B98" s="117" t="s">
        <v>89</v>
      </c>
      <c r="C98" s="86"/>
      <c r="D98" s="119">
        <f t="shared" si="2"/>
        <v>0</v>
      </c>
      <c r="F98" s="151"/>
      <c r="H98" s="155"/>
      <c r="J98" s="150"/>
    </row>
    <row r="99" spans="1:10" ht="14.1" customHeight="1" x14ac:dyDescent="0.2">
      <c r="A99" s="117" t="s">
        <v>50</v>
      </c>
      <c r="B99" s="95" t="s">
        <v>205</v>
      </c>
      <c r="C99" s="86"/>
      <c r="D99" s="119">
        <f t="shared" si="2"/>
        <v>0</v>
      </c>
      <c r="F99" s="151"/>
      <c r="I99" s="156"/>
      <c r="J99" s="157"/>
    </row>
    <row r="100" spans="1:10" ht="14.1" customHeight="1" x14ac:dyDescent="0.2">
      <c r="A100" s="217" t="s">
        <v>33</v>
      </c>
      <c r="B100" s="218"/>
      <c r="C100" s="128"/>
      <c r="D100" s="121">
        <f>IFERROR(SUM(D94:D99),"ERRO")</f>
        <v>0</v>
      </c>
      <c r="F100" s="158"/>
    </row>
    <row r="101" spans="1:10" ht="6.95" customHeight="1" x14ac:dyDescent="0.2">
      <c r="A101" s="113"/>
      <c r="B101" s="113"/>
      <c r="C101" s="113"/>
      <c r="D101" s="113"/>
    </row>
    <row r="102" spans="1:10" ht="14.1" customHeight="1" x14ac:dyDescent="0.2">
      <c r="A102" s="228" t="s">
        <v>90</v>
      </c>
      <c r="B102" s="229"/>
      <c r="C102" s="229"/>
      <c r="D102" s="230"/>
      <c r="J102" s="156"/>
    </row>
    <row r="103" spans="1:10" ht="14.1" customHeight="1" x14ac:dyDescent="0.2">
      <c r="A103" s="115" t="s">
        <v>91</v>
      </c>
      <c r="B103" s="116" t="s">
        <v>92</v>
      </c>
      <c r="C103" s="115" t="s">
        <v>20</v>
      </c>
      <c r="D103" s="115" t="s">
        <v>38</v>
      </c>
    </row>
    <row r="104" spans="1:10" ht="14.1" customHeight="1" x14ac:dyDescent="0.2">
      <c r="A104" s="117" t="s">
        <v>22</v>
      </c>
      <c r="B104" s="159" t="s">
        <v>93</v>
      </c>
      <c r="C104" s="96">
        <v>0</v>
      </c>
      <c r="D104" s="119">
        <f>IFERROR(ROUND(($D$20+$D$76+$D$86)*C104,2),"ERRO")</f>
        <v>0</v>
      </c>
      <c r="G104" s="150"/>
    </row>
    <row r="105" spans="1:10" ht="14.1" customHeight="1" x14ac:dyDescent="0.2">
      <c r="A105" s="217" t="s">
        <v>33</v>
      </c>
      <c r="B105" s="218"/>
      <c r="C105" s="128"/>
      <c r="D105" s="121">
        <f>IFERROR(SUM(D104),"ERRO")</f>
        <v>0</v>
      </c>
      <c r="I105" s="150"/>
      <c r="J105" s="156"/>
    </row>
    <row r="106" spans="1:10" ht="6.95" customHeight="1" x14ac:dyDescent="0.2">
      <c r="A106" s="103"/>
      <c r="B106" s="103"/>
      <c r="C106" s="103"/>
      <c r="D106" s="103"/>
      <c r="G106" s="150"/>
      <c r="J106" s="160"/>
    </row>
    <row r="107" spans="1:10" ht="14.1" customHeight="1" x14ac:dyDescent="0.2">
      <c r="A107" s="225" t="s">
        <v>94</v>
      </c>
      <c r="B107" s="226"/>
      <c r="C107" s="226"/>
      <c r="D107" s="227"/>
    </row>
    <row r="108" spans="1:10" ht="14.1" customHeight="1" x14ac:dyDescent="0.2">
      <c r="A108" s="115">
        <v>4</v>
      </c>
      <c r="B108" s="116" t="s">
        <v>95</v>
      </c>
      <c r="C108" s="128"/>
      <c r="D108" s="115" t="s">
        <v>38</v>
      </c>
      <c r="J108" s="161"/>
    </row>
    <row r="109" spans="1:10" ht="14.1" customHeight="1" x14ac:dyDescent="0.2">
      <c r="A109" s="117" t="s">
        <v>83</v>
      </c>
      <c r="B109" s="118" t="s">
        <v>84</v>
      </c>
      <c r="C109" s="130"/>
      <c r="D109" s="119">
        <f>D100</f>
        <v>0</v>
      </c>
      <c r="J109" s="161"/>
    </row>
    <row r="110" spans="1:10" ht="14.1" customHeight="1" x14ac:dyDescent="0.2">
      <c r="A110" s="117" t="s">
        <v>91</v>
      </c>
      <c r="B110" s="118" t="s">
        <v>96</v>
      </c>
      <c r="C110" s="130"/>
      <c r="D110" s="119">
        <f>D105</f>
        <v>0</v>
      </c>
      <c r="J110" s="161"/>
    </row>
    <row r="111" spans="1:10" ht="14.1" customHeight="1" x14ac:dyDescent="0.2">
      <c r="A111" s="207" t="s">
        <v>73</v>
      </c>
      <c r="B111" s="208"/>
      <c r="C111" s="133"/>
      <c r="D111" s="134">
        <f>IFERROR(SUM(D109:D110),"ERRO")</f>
        <v>0</v>
      </c>
      <c r="J111" s="161"/>
    </row>
    <row r="112" spans="1:10" ht="14.1" customHeight="1" x14ac:dyDescent="0.2">
      <c r="A112" s="113"/>
      <c r="B112" s="108"/>
      <c r="C112" s="108"/>
      <c r="D112" s="108"/>
      <c r="J112" s="161"/>
    </row>
    <row r="113" spans="1:10" ht="14.1" customHeight="1" x14ac:dyDescent="0.2">
      <c r="A113" s="209" t="s">
        <v>97</v>
      </c>
      <c r="B113" s="209"/>
      <c r="C113" s="209"/>
      <c r="D113" s="209"/>
      <c r="J113" s="161"/>
    </row>
    <row r="114" spans="1:10" ht="6.95" customHeight="1" x14ac:dyDescent="0.2">
      <c r="A114" s="113"/>
      <c r="B114" s="113"/>
      <c r="C114" s="113"/>
      <c r="D114" s="113"/>
      <c r="J114" s="161"/>
    </row>
    <row r="115" spans="1:10" ht="14.1" customHeight="1" x14ac:dyDescent="0.2">
      <c r="A115" s="210" t="s">
        <v>98</v>
      </c>
      <c r="B115" s="211"/>
      <c r="C115" s="162"/>
      <c r="D115" s="163">
        <f>Uniformes!$E$11</f>
        <v>0</v>
      </c>
    </row>
    <row r="116" spans="1:10" ht="14.1" customHeight="1" x14ac:dyDescent="0.2">
      <c r="A116" s="222" t="s">
        <v>99</v>
      </c>
      <c r="B116" s="213"/>
      <c r="C116" s="113"/>
      <c r="D116" s="164">
        <f>Materiais!E13</f>
        <v>0</v>
      </c>
    </row>
    <row r="117" spans="1:10" ht="14.1" customHeight="1" x14ac:dyDescent="0.2">
      <c r="A117" s="223" t="s">
        <v>100</v>
      </c>
      <c r="B117" s="224"/>
      <c r="C117" s="165"/>
      <c r="D117" s="166">
        <f>Equipamentos!E9</f>
        <v>0</v>
      </c>
    </row>
    <row r="118" spans="1:10" ht="6.95" customHeight="1" x14ac:dyDescent="0.2">
      <c r="A118" s="113"/>
      <c r="B118" s="113"/>
      <c r="C118" s="113"/>
      <c r="D118" s="113"/>
    </row>
    <row r="119" spans="1:10" ht="14.1" customHeight="1" x14ac:dyDescent="0.2">
      <c r="A119" s="115">
        <v>5</v>
      </c>
      <c r="B119" s="116" t="s">
        <v>101</v>
      </c>
      <c r="C119" s="128"/>
      <c r="D119" s="115" t="s">
        <v>38</v>
      </c>
    </row>
    <row r="120" spans="1:10" ht="14.1" customHeight="1" x14ac:dyDescent="0.2">
      <c r="A120" s="117" t="s">
        <v>22</v>
      </c>
      <c r="B120" s="118" t="s">
        <v>102</v>
      </c>
      <c r="C120" s="167"/>
      <c r="D120" s="119">
        <f>IFERROR(ROUND(D115/12,2),"ERRO")</f>
        <v>0</v>
      </c>
    </row>
    <row r="121" spans="1:10" ht="14.1" customHeight="1" x14ac:dyDescent="0.2">
      <c r="A121" s="117" t="s">
        <v>24</v>
      </c>
      <c r="B121" s="118" t="s">
        <v>103</v>
      </c>
      <c r="C121" s="167"/>
      <c r="D121" s="119">
        <f>IFERROR(ROUND(D116/12,2),"ERRO")</f>
        <v>0</v>
      </c>
    </row>
    <row r="122" spans="1:10" ht="14.1" customHeight="1" x14ac:dyDescent="0.2">
      <c r="A122" s="117" t="s">
        <v>26</v>
      </c>
      <c r="B122" s="118" t="s">
        <v>104</v>
      </c>
      <c r="C122" s="168"/>
      <c r="D122" s="119">
        <f>IFERROR(ROUND(D117*((1-0.2)/(12*5)),2),"ERRO")</f>
        <v>0</v>
      </c>
    </row>
    <row r="123" spans="1:10" ht="14.1" customHeight="1" x14ac:dyDescent="0.2">
      <c r="A123" s="117" t="s">
        <v>28</v>
      </c>
      <c r="B123" s="93" t="s">
        <v>158</v>
      </c>
      <c r="C123" s="173"/>
      <c r="D123" s="92"/>
    </row>
    <row r="124" spans="1:10" ht="14.1" customHeight="1" x14ac:dyDescent="0.2">
      <c r="A124" s="207" t="s">
        <v>33</v>
      </c>
      <c r="B124" s="208"/>
      <c r="C124" s="133"/>
      <c r="D124" s="134">
        <f>IFERROR(SUM(D120:D123),"ERRO")</f>
        <v>0</v>
      </c>
    </row>
    <row r="125" spans="1:10" ht="14.1" customHeight="1" x14ac:dyDescent="0.2">
      <c r="A125" s="211" t="s">
        <v>206</v>
      </c>
      <c r="B125" s="211"/>
      <c r="C125" s="211"/>
      <c r="D125" s="211"/>
    </row>
    <row r="126" spans="1:10" ht="24" customHeight="1" x14ac:dyDescent="0.2">
      <c r="A126" s="212" t="s">
        <v>207</v>
      </c>
      <c r="B126" s="212"/>
      <c r="C126" s="212"/>
      <c r="D126" s="212"/>
    </row>
    <row r="127" spans="1:10" ht="14.1" customHeight="1" x14ac:dyDescent="0.2">
      <c r="A127" s="113"/>
      <c r="B127" s="113"/>
      <c r="C127" s="113"/>
      <c r="D127" s="113"/>
      <c r="G127" s="12" t="s">
        <v>230</v>
      </c>
    </row>
    <row r="128" spans="1:10" ht="14.1" customHeight="1" x14ac:dyDescent="0.2">
      <c r="A128" s="219" t="s">
        <v>105</v>
      </c>
      <c r="B128" s="220"/>
      <c r="C128" s="220"/>
      <c r="D128" s="221"/>
      <c r="G128" s="188">
        <f>$D$20+$D$76+$D$86+$D$111+$D$124+$D$130+$D$131</f>
        <v>0</v>
      </c>
      <c r="H128" s="191" t="s">
        <v>226</v>
      </c>
    </row>
    <row r="129" spans="1:10" ht="14.1" customHeight="1" x14ac:dyDescent="0.2">
      <c r="A129" s="115">
        <v>6</v>
      </c>
      <c r="B129" s="116" t="s">
        <v>106</v>
      </c>
      <c r="C129" s="115" t="s">
        <v>20</v>
      </c>
      <c r="D129" s="115" t="s">
        <v>38</v>
      </c>
      <c r="G129" s="139">
        <f>1-G130</f>
        <v>1</v>
      </c>
      <c r="H129" s="11" t="s">
        <v>232</v>
      </c>
    </row>
    <row r="130" spans="1:10" ht="14.1" customHeight="1" x14ac:dyDescent="0.2">
      <c r="A130" s="117" t="s">
        <v>22</v>
      </c>
      <c r="B130" s="118" t="s">
        <v>107</v>
      </c>
      <c r="C130" s="97"/>
      <c r="D130" s="119">
        <f>IFERROR(ROUND(($D$20+$D$76+$D$86+$D$111+$D$124)*C130,2),"ERRO")</f>
        <v>0</v>
      </c>
      <c r="G130" s="139">
        <f>$C$133+$C$134+$C$135</f>
        <v>0</v>
      </c>
      <c r="H130" s="11" t="s">
        <v>231</v>
      </c>
      <c r="J130" s="169"/>
    </row>
    <row r="131" spans="1:10" ht="14.1" customHeight="1" x14ac:dyDescent="0.2">
      <c r="A131" s="117" t="s">
        <v>24</v>
      </c>
      <c r="B131" s="118" t="s">
        <v>108</v>
      </c>
      <c r="C131" s="97"/>
      <c r="D131" s="119">
        <f>IFERROR(ROUND(($D$20+$D$76+$D$86+$D$111+$D$124+$D$130)*C131,2),"ERRO")</f>
        <v>0</v>
      </c>
      <c r="G131" s="189">
        <f>G128/G129</f>
        <v>0</v>
      </c>
      <c r="H131" s="190" t="s">
        <v>233</v>
      </c>
      <c r="J131" s="169"/>
    </row>
    <row r="132" spans="1:10" ht="14.1" customHeight="1" x14ac:dyDescent="0.2">
      <c r="A132" s="117" t="s">
        <v>26</v>
      </c>
      <c r="B132" s="118" t="s">
        <v>159</v>
      </c>
      <c r="C132" s="97"/>
      <c r="D132" s="119"/>
      <c r="G132" s="189">
        <f>SUM(G133:G135)</f>
        <v>0</v>
      </c>
      <c r="H132" s="190" t="s">
        <v>235</v>
      </c>
      <c r="J132" s="169"/>
    </row>
    <row r="133" spans="1:10" ht="14.1" customHeight="1" x14ac:dyDescent="0.2">
      <c r="A133" s="117"/>
      <c r="B133" s="118" t="s">
        <v>160</v>
      </c>
      <c r="C133" s="97"/>
      <c r="D133" s="119">
        <f>IFERROR(ROUND((($D$20+$D$76+$D$86+$D$111+$D$124+$D$130+$D$131)/(1-($C$133+$C$134+$C$135)))*C133,2),"ERRO")</f>
        <v>0</v>
      </c>
      <c r="G133" s="186">
        <f>$G$131*C133</f>
        <v>0</v>
      </c>
      <c r="H133" s="11" t="s">
        <v>227</v>
      </c>
      <c r="J133" s="169"/>
    </row>
    <row r="134" spans="1:10" ht="14.1" customHeight="1" x14ac:dyDescent="0.2">
      <c r="A134" s="117"/>
      <c r="B134" s="118" t="s">
        <v>161</v>
      </c>
      <c r="C134" s="97"/>
      <c r="D134" s="119">
        <f>IFERROR(ROUND((($D$20+$D$76+$D$86+$D$111+$D$124+$D$130+$D$131)/(1-($C$133+$C$134+$C$135)))*C134,2),"ERRO")</f>
        <v>0</v>
      </c>
      <c r="G134" s="186">
        <f>$G$131*C134</f>
        <v>0</v>
      </c>
      <c r="H134" s="11" t="s">
        <v>228</v>
      </c>
      <c r="J134" s="169"/>
    </row>
    <row r="135" spans="1:10" ht="14.1" customHeight="1" x14ac:dyDescent="0.2">
      <c r="A135" s="117"/>
      <c r="B135" s="118" t="s">
        <v>162</v>
      </c>
      <c r="C135" s="97"/>
      <c r="D135" s="119">
        <f>IFERROR(ROUND((($D$20+$D$76+$D$86+$D$111+$D$124+$D$130+$D$131)/(1-($C$133+$C$134+$C$135)))*C135,2),"ERRO")</f>
        <v>0</v>
      </c>
      <c r="G135" s="186">
        <f>$G$131*C135</f>
        <v>0</v>
      </c>
      <c r="H135" s="11" t="s">
        <v>229</v>
      </c>
      <c r="J135" s="169"/>
    </row>
    <row r="136" spans="1:10" ht="14.1" customHeight="1" x14ac:dyDescent="0.2">
      <c r="A136" s="207" t="s">
        <v>33</v>
      </c>
      <c r="B136" s="208"/>
      <c r="C136" s="133"/>
      <c r="D136" s="134">
        <f>IFERROR(SUM(D130:D135),"ERRO")</f>
        <v>0</v>
      </c>
    </row>
    <row r="137" spans="1:10" ht="14.1" customHeight="1" x14ac:dyDescent="0.2">
      <c r="A137" s="211" t="s">
        <v>208</v>
      </c>
      <c r="B137" s="211"/>
      <c r="C137" s="211"/>
      <c r="D137" s="211"/>
    </row>
    <row r="138" spans="1:10" ht="14.1" customHeight="1" x14ac:dyDescent="0.2">
      <c r="A138" s="213" t="s">
        <v>209</v>
      </c>
      <c r="B138" s="213"/>
      <c r="C138" s="213"/>
      <c r="D138" s="213"/>
    </row>
    <row r="139" spans="1:10" ht="14.1" customHeight="1" x14ac:dyDescent="0.2">
      <c r="A139" s="113"/>
      <c r="B139" s="113"/>
      <c r="C139" s="113"/>
      <c r="D139" s="113"/>
    </row>
    <row r="140" spans="1:10" ht="14.1" customHeight="1" x14ac:dyDescent="0.2">
      <c r="A140" s="214" t="s">
        <v>234</v>
      </c>
      <c r="B140" s="214"/>
      <c r="C140" s="214"/>
      <c r="D140" s="214"/>
    </row>
    <row r="141" spans="1:10" ht="6.95" customHeight="1" x14ac:dyDescent="0.2">
      <c r="A141" s="113"/>
      <c r="B141" s="108"/>
      <c r="C141" s="108"/>
      <c r="D141" s="108"/>
    </row>
    <row r="142" spans="1:10" ht="14.1" customHeight="1" x14ac:dyDescent="0.2">
      <c r="A142" s="215" t="s">
        <v>109</v>
      </c>
      <c r="B142" s="216"/>
      <c r="C142" s="170" t="s">
        <v>20</v>
      </c>
      <c r="D142" s="170" t="s">
        <v>38</v>
      </c>
    </row>
    <row r="143" spans="1:10" ht="14.1" customHeight="1" x14ac:dyDescent="0.2">
      <c r="A143" s="117" t="s">
        <v>22</v>
      </c>
      <c r="B143" s="118" t="s">
        <v>18</v>
      </c>
      <c r="C143" s="187" t="e">
        <f>D143/$D$150</f>
        <v>#DIV/0!</v>
      </c>
      <c r="D143" s="119">
        <f>D20</f>
        <v>0</v>
      </c>
    </row>
    <row r="144" spans="1:10" ht="14.1" customHeight="1" x14ac:dyDescent="0.2">
      <c r="A144" s="117" t="s">
        <v>24</v>
      </c>
      <c r="B144" s="118" t="s">
        <v>34</v>
      </c>
      <c r="C144" s="187" t="e">
        <f t="shared" ref="C144:C149" si="3">D144/$D$150</f>
        <v>#DIV/0!</v>
      </c>
      <c r="D144" s="119">
        <f>D76</f>
        <v>0</v>
      </c>
    </row>
    <row r="145" spans="1:4" ht="14.1" customHeight="1" x14ac:dyDescent="0.2">
      <c r="A145" s="117" t="s">
        <v>26</v>
      </c>
      <c r="B145" s="118" t="s">
        <v>75</v>
      </c>
      <c r="C145" s="187" t="e">
        <f t="shared" si="3"/>
        <v>#DIV/0!</v>
      </c>
      <c r="D145" s="119">
        <f>D86</f>
        <v>0</v>
      </c>
    </row>
    <row r="146" spans="1:4" ht="14.1" customHeight="1" x14ac:dyDescent="0.2">
      <c r="A146" s="117" t="s">
        <v>28</v>
      </c>
      <c r="B146" s="118" t="s">
        <v>81</v>
      </c>
      <c r="C146" s="187" t="e">
        <f t="shared" si="3"/>
        <v>#DIV/0!</v>
      </c>
      <c r="D146" s="119">
        <f>D111</f>
        <v>0</v>
      </c>
    </row>
    <row r="147" spans="1:4" ht="14.1" customHeight="1" x14ac:dyDescent="0.2">
      <c r="A147" s="117" t="s">
        <v>30</v>
      </c>
      <c r="B147" s="118" t="s">
        <v>97</v>
      </c>
      <c r="C147" s="187" t="e">
        <f t="shared" si="3"/>
        <v>#DIV/0!</v>
      </c>
      <c r="D147" s="119">
        <f>D124</f>
        <v>0</v>
      </c>
    </row>
    <row r="148" spans="1:4" ht="14.1" customHeight="1" x14ac:dyDescent="0.2">
      <c r="A148" s="217" t="s">
        <v>110</v>
      </c>
      <c r="B148" s="218"/>
      <c r="C148" s="187" t="e">
        <f t="shared" si="3"/>
        <v>#DIV/0!</v>
      </c>
      <c r="D148" s="121">
        <f>IFERROR(SUM(D143:D147),"ERRO")</f>
        <v>0</v>
      </c>
    </row>
    <row r="149" spans="1:4" ht="14.1" customHeight="1" x14ac:dyDescent="0.2">
      <c r="A149" s="117" t="s">
        <v>50</v>
      </c>
      <c r="B149" s="118" t="s">
        <v>105</v>
      </c>
      <c r="C149" s="187" t="e">
        <f t="shared" si="3"/>
        <v>#DIV/0!</v>
      </c>
      <c r="D149" s="119">
        <f>D136</f>
        <v>0</v>
      </c>
    </row>
    <row r="150" spans="1:4" ht="14.1" customHeight="1" x14ac:dyDescent="0.2">
      <c r="A150" s="207" t="s">
        <v>111</v>
      </c>
      <c r="B150" s="208"/>
      <c r="C150" s="133"/>
      <c r="D150" s="171">
        <f>IFERROR(SUM(D148:D149),"ERRO")</f>
        <v>0</v>
      </c>
    </row>
    <row r="151" spans="1:4" ht="14.1" customHeight="1" x14ac:dyDescent="0.2">
      <c r="A151" s="108"/>
      <c r="B151" s="108"/>
      <c r="C151" s="108"/>
      <c r="D151" s="108"/>
    </row>
    <row r="152" spans="1:4" ht="14.1" customHeight="1" x14ac:dyDescent="0.2">
      <c r="A152" s="108"/>
      <c r="B152" s="108"/>
      <c r="C152" s="108"/>
      <c r="D152" s="108"/>
    </row>
    <row r="153" spans="1:4" ht="14.1" customHeight="1" x14ac:dyDescent="0.2">
      <c r="A153" s="108"/>
      <c r="B153" s="108"/>
      <c r="C153" s="108"/>
      <c r="D153" s="108"/>
    </row>
  </sheetData>
  <sheetProtection password="89A9" sheet="1" objects="1" scenarios="1"/>
  <mergeCells count="57">
    <mergeCell ref="A9:D9"/>
    <mergeCell ref="A10:D10"/>
    <mergeCell ref="A12:D12"/>
    <mergeCell ref="A3:D3"/>
    <mergeCell ref="A20:B20"/>
    <mergeCell ref="A21:D21"/>
    <mergeCell ref="A22:D22"/>
    <mergeCell ref="A24:D24"/>
    <mergeCell ref="A30:B30"/>
    <mergeCell ref="A25:D25"/>
    <mergeCell ref="A43:B43"/>
    <mergeCell ref="A45:B45"/>
    <mergeCell ref="A46:D46"/>
    <mergeCell ref="A34:D34"/>
    <mergeCell ref="A31:D31"/>
    <mergeCell ref="A32:D32"/>
    <mergeCell ref="A68:D68"/>
    <mergeCell ref="A47:D47"/>
    <mergeCell ref="A48:D48"/>
    <mergeCell ref="A50:B50"/>
    <mergeCell ref="A51:B51"/>
    <mergeCell ref="A52:B52"/>
    <mergeCell ref="A53:B53"/>
    <mergeCell ref="A54:B54"/>
    <mergeCell ref="A55:B55"/>
    <mergeCell ref="A67:B67"/>
    <mergeCell ref="A57:D57"/>
    <mergeCell ref="A107:D107"/>
    <mergeCell ref="A102:D102"/>
    <mergeCell ref="A69:D69"/>
    <mergeCell ref="A71:B71"/>
    <mergeCell ref="C71:D71"/>
    <mergeCell ref="A76:B76"/>
    <mergeCell ref="A78:D78"/>
    <mergeCell ref="A86:B86"/>
    <mergeCell ref="A88:D88"/>
    <mergeCell ref="A89:D89"/>
    <mergeCell ref="A90:D90"/>
    <mergeCell ref="A92:D92"/>
    <mergeCell ref="A100:B100"/>
    <mergeCell ref="A105:B105"/>
    <mergeCell ref="A111:B111"/>
    <mergeCell ref="A113:D113"/>
    <mergeCell ref="A115:B115"/>
    <mergeCell ref="A150:B150"/>
    <mergeCell ref="A124:B124"/>
    <mergeCell ref="A125:D125"/>
    <mergeCell ref="A136:B136"/>
    <mergeCell ref="A126:D126"/>
    <mergeCell ref="A137:D137"/>
    <mergeCell ref="A138:D138"/>
    <mergeCell ref="A140:D140"/>
    <mergeCell ref="A142:B142"/>
    <mergeCell ref="A148:B148"/>
    <mergeCell ref="A128:D128"/>
    <mergeCell ref="A116:B116"/>
    <mergeCell ref="A117:B117"/>
  </mergeCells>
  <dataValidations count="2">
    <dataValidation type="decimal" allowBlank="1" showInputMessage="1" showErrorMessage="1" error="Inserir decimal entre 0,00 e 999999999,99." sqref="D14 C15:C19 C27:C29 C36:C42 C44 D50:D55 D19 C80:C85 D61:D66 C104 D115:D117 C120:C121 C94:C99 C6:D6 C130:C135">
      <formula1>0</formula1>
      <formula2>999999999.99</formula2>
    </dataValidation>
    <dataValidation type="date" allowBlank="1" showInputMessage="1" showErrorMessage="1" error="Inserir data no formato dd/mm/aaaa." sqref="C8:D8">
      <formula1>36526</formula1>
      <formula2>72686</formula2>
    </dataValidation>
  </dataValidations>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3"/>
  <sheetViews>
    <sheetView showGridLines="0" zoomScale="120" zoomScaleNormal="120" workbookViewId="0">
      <selection activeCell="C130" sqref="C130:C135"/>
    </sheetView>
  </sheetViews>
  <sheetFormatPr defaultColWidth="9.140625" defaultRowHeight="14.1" customHeight="1" x14ac:dyDescent="0.2"/>
  <cols>
    <col min="1" max="1" width="3.28515625" style="11" customWidth="1"/>
    <col min="2" max="2" width="62.7109375" style="11" customWidth="1"/>
    <col min="3" max="3" width="15.7109375" style="11" customWidth="1"/>
    <col min="4" max="4" width="13.5703125" style="11" customWidth="1"/>
    <col min="5" max="5" width="5.5703125" style="11" customWidth="1"/>
    <col min="6" max="6" width="6.5703125" style="11" bestFit="1" customWidth="1"/>
    <col min="7" max="7" width="8.140625" style="11" hidden="1" customWidth="1"/>
    <col min="8" max="9" width="0" style="11" hidden="1" customWidth="1"/>
    <col min="10" max="10" width="8.5703125" style="11" hidden="1" customWidth="1"/>
    <col min="11" max="11" width="6.140625" style="11" hidden="1" customWidth="1"/>
    <col min="12" max="16" width="0" style="11" hidden="1" customWidth="1"/>
    <col min="17" max="16384" width="9.140625" style="11"/>
  </cols>
  <sheetData>
    <row r="1" spans="1:4" ht="14.1" customHeight="1" x14ac:dyDescent="0.2">
      <c r="A1" s="101" t="s">
        <v>214</v>
      </c>
      <c r="B1" s="101"/>
      <c r="C1" s="101"/>
      <c r="D1" s="102" t="s">
        <v>212</v>
      </c>
    </row>
    <row r="2" spans="1:4" ht="6.95" customHeight="1" x14ac:dyDescent="0.2">
      <c r="A2" s="103"/>
      <c r="B2" s="103"/>
      <c r="C2" s="103"/>
      <c r="D2" s="103"/>
    </row>
    <row r="3" spans="1:4" ht="14.1" customHeight="1" x14ac:dyDescent="0.2">
      <c r="A3" s="209" t="s">
        <v>10</v>
      </c>
      <c r="B3" s="209"/>
      <c r="C3" s="209"/>
      <c r="D3" s="209"/>
    </row>
    <row r="4" spans="1:4" ht="14.1" customHeight="1" x14ac:dyDescent="0.2">
      <c r="A4" s="104">
        <v>1</v>
      </c>
      <c r="B4" s="104" t="s">
        <v>11</v>
      </c>
      <c r="C4" s="104" t="s">
        <v>211</v>
      </c>
      <c r="D4" s="105"/>
    </row>
    <row r="5" spans="1:4" ht="14.1" customHeight="1" x14ac:dyDescent="0.2">
      <c r="A5" s="104">
        <v>2</v>
      </c>
      <c r="B5" s="104" t="s">
        <v>12</v>
      </c>
      <c r="C5" s="106" t="s">
        <v>13</v>
      </c>
      <c r="D5" s="107"/>
    </row>
    <row r="6" spans="1:4" ht="14.1" customHeight="1" x14ac:dyDescent="0.2">
      <c r="A6" s="104">
        <v>3</v>
      </c>
      <c r="B6" s="104" t="s">
        <v>14</v>
      </c>
      <c r="C6" s="74"/>
      <c r="D6" s="75"/>
    </row>
    <row r="7" spans="1:4" ht="14.1" customHeight="1" x14ac:dyDescent="0.2">
      <c r="A7" s="104">
        <v>4</v>
      </c>
      <c r="B7" s="104" t="s">
        <v>15</v>
      </c>
      <c r="C7" s="76"/>
      <c r="D7" s="77"/>
    </row>
    <row r="8" spans="1:4" ht="14.1" customHeight="1" x14ac:dyDescent="0.2">
      <c r="A8" s="104">
        <v>5</v>
      </c>
      <c r="B8" s="104" t="s">
        <v>16</v>
      </c>
      <c r="C8" s="78"/>
      <c r="D8" s="79"/>
    </row>
    <row r="9" spans="1:4" ht="14.1" customHeight="1" x14ac:dyDescent="0.2">
      <c r="A9" s="234" t="s">
        <v>190</v>
      </c>
      <c r="B9" s="234"/>
      <c r="C9" s="234"/>
      <c r="D9" s="234"/>
    </row>
    <row r="10" spans="1:4" ht="14.1" customHeight="1" x14ac:dyDescent="0.2">
      <c r="A10" s="234" t="s">
        <v>191</v>
      </c>
      <c r="B10" s="234"/>
      <c r="C10" s="234"/>
      <c r="D10" s="234"/>
    </row>
    <row r="11" spans="1:4" ht="14.1" customHeight="1" x14ac:dyDescent="0.2">
      <c r="A11" s="108"/>
      <c r="B11" s="108"/>
      <c r="C11" s="108"/>
      <c r="D11" s="108"/>
    </row>
    <row r="12" spans="1:4" ht="14.1" customHeight="1" x14ac:dyDescent="0.2">
      <c r="A12" s="209" t="s">
        <v>17</v>
      </c>
      <c r="B12" s="209"/>
      <c r="C12" s="209"/>
      <c r="D12" s="209"/>
    </row>
    <row r="13" spans="1:4" ht="14.1" customHeight="1" x14ac:dyDescent="0.2">
      <c r="A13" s="84">
        <v>1</v>
      </c>
      <c r="B13" s="84" t="s">
        <v>19</v>
      </c>
      <c r="C13" s="84" t="s">
        <v>20</v>
      </c>
      <c r="D13" s="84" t="s">
        <v>21</v>
      </c>
    </row>
    <row r="14" spans="1:4" ht="14.1" customHeight="1" x14ac:dyDescent="0.2">
      <c r="A14" s="80" t="s">
        <v>22</v>
      </c>
      <c r="B14" s="80" t="s">
        <v>23</v>
      </c>
      <c r="C14" s="80"/>
      <c r="D14" s="81"/>
    </row>
    <row r="15" spans="1:4" ht="14.1" customHeight="1" x14ac:dyDescent="0.2">
      <c r="A15" s="80" t="s">
        <v>24</v>
      </c>
      <c r="B15" s="80" t="s">
        <v>25</v>
      </c>
      <c r="C15" s="82">
        <v>0.3</v>
      </c>
      <c r="D15" s="109">
        <f>IFERROR(ROUND(D14*C15,2),"ERRO")</f>
        <v>0</v>
      </c>
    </row>
    <row r="16" spans="1:4" ht="14.1" customHeight="1" x14ac:dyDescent="0.2">
      <c r="A16" s="80" t="s">
        <v>26</v>
      </c>
      <c r="B16" s="80" t="s">
        <v>27</v>
      </c>
      <c r="C16" s="82">
        <v>0</v>
      </c>
      <c r="D16" s="110">
        <f>IFERROR(ROUND(D14*C16,2),"ERRO")</f>
        <v>0</v>
      </c>
    </row>
    <row r="17" spans="1:4" ht="14.1" customHeight="1" x14ac:dyDescent="0.2">
      <c r="A17" s="80" t="s">
        <v>28</v>
      </c>
      <c r="B17" s="80" t="s">
        <v>29</v>
      </c>
      <c r="C17" s="82">
        <v>0.2</v>
      </c>
      <c r="D17" s="110">
        <f>IFERROR(ROUND((D14+D15)/220*120*C17,2),"ERRO")</f>
        <v>0</v>
      </c>
    </row>
    <row r="18" spans="1:4" ht="14.1" customHeight="1" x14ac:dyDescent="0.2">
      <c r="A18" s="80" t="s">
        <v>30</v>
      </c>
      <c r="B18" s="80" t="s">
        <v>31</v>
      </c>
      <c r="C18" s="82">
        <v>0.2</v>
      </c>
      <c r="D18" s="110">
        <f>IFERROR(ROUND((D14+D15)*(1/12)*(1+C18),2),"ERRO")</f>
        <v>0</v>
      </c>
    </row>
    <row r="19" spans="1:4" ht="14.1" customHeight="1" x14ac:dyDescent="0.2">
      <c r="A19" s="80" t="s">
        <v>32</v>
      </c>
      <c r="B19" s="83" t="s">
        <v>173</v>
      </c>
      <c r="C19" s="100">
        <f>1/6</f>
        <v>0.16666666666666666</v>
      </c>
      <c r="D19" s="81">
        <f>IFERROR(ROUND((D17+D18)*C19,2),"ERRO")</f>
        <v>0</v>
      </c>
    </row>
    <row r="20" spans="1:4" ht="14.1" customHeight="1" x14ac:dyDescent="0.2">
      <c r="A20" s="244" t="s">
        <v>33</v>
      </c>
      <c r="B20" s="244"/>
      <c r="C20" s="111"/>
      <c r="D20" s="112">
        <f>IFERROR(SUM(D14:D19),"ERRO")</f>
        <v>0</v>
      </c>
    </row>
    <row r="21" spans="1:4" ht="14.1" customHeight="1" x14ac:dyDescent="0.2">
      <c r="A21" s="213" t="s">
        <v>193</v>
      </c>
      <c r="B21" s="213"/>
      <c r="C21" s="213"/>
      <c r="D21" s="213"/>
    </row>
    <row r="22" spans="1:4" ht="14.1" customHeight="1" x14ac:dyDescent="0.2">
      <c r="A22" s="213" t="s">
        <v>189</v>
      </c>
      <c r="B22" s="213"/>
      <c r="C22" s="213"/>
      <c r="D22" s="213"/>
    </row>
    <row r="23" spans="1:4" ht="14.1" customHeight="1" x14ac:dyDescent="0.2">
      <c r="A23" s="113"/>
      <c r="B23" s="113"/>
      <c r="C23" s="113"/>
      <c r="D23" s="108"/>
    </row>
    <row r="24" spans="1:4" ht="14.1" customHeight="1" x14ac:dyDescent="0.2">
      <c r="A24" s="209" t="s">
        <v>34</v>
      </c>
      <c r="B24" s="209"/>
      <c r="C24" s="209"/>
      <c r="D24" s="209"/>
    </row>
    <row r="25" spans="1:4" ht="14.1" customHeight="1" x14ac:dyDescent="0.2">
      <c r="A25" s="241" t="s">
        <v>35</v>
      </c>
      <c r="B25" s="242"/>
      <c r="C25" s="242"/>
      <c r="D25" s="243"/>
    </row>
    <row r="26" spans="1:4" ht="14.1" customHeight="1" x14ac:dyDescent="0.2">
      <c r="A26" s="84" t="s">
        <v>36</v>
      </c>
      <c r="B26" s="84" t="s">
        <v>37</v>
      </c>
      <c r="C26" s="84" t="s">
        <v>20</v>
      </c>
      <c r="D26" s="84" t="s">
        <v>38</v>
      </c>
    </row>
    <row r="27" spans="1:4" ht="14.1" customHeight="1" x14ac:dyDescent="0.2">
      <c r="A27" s="80" t="s">
        <v>22</v>
      </c>
      <c r="B27" s="80" t="s">
        <v>39</v>
      </c>
      <c r="C27" s="82">
        <v>8.3299999999999999E-2</v>
      </c>
      <c r="D27" s="109">
        <f>IFERROR(ROUND(D20*C27,2),"ERRO")</f>
        <v>0</v>
      </c>
    </row>
    <row r="28" spans="1:4" ht="14.1" customHeight="1" x14ac:dyDescent="0.2">
      <c r="A28" s="80" t="s">
        <v>24</v>
      </c>
      <c r="B28" s="80" t="s">
        <v>40</v>
      </c>
      <c r="C28" s="82">
        <v>0</v>
      </c>
      <c r="D28" s="109">
        <f>IFERROR(ROUND(D20*C28,2),"ERRO")</f>
        <v>0</v>
      </c>
    </row>
    <row r="29" spans="1:4" ht="14.1" customHeight="1" x14ac:dyDescent="0.2">
      <c r="A29" s="80" t="s">
        <v>26</v>
      </c>
      <c r="B29" s="80" t="s">
        <v>41</v>
      </c>
      <c r="C29" s="82">
        <v>3.0249999999999999E-2</v>
      </c>
      <c r="D29" s="109">
        <f>IFERROR(ROUND(D20*C29,2),"ERRO")</f>
        <v>0</v>
      </c>
    </row>
    <row r="30" spans="1:4" ht="14.1" customHeight="1" x14ac:dyDescent="0.2">
      <c r="A30" s="240" t="s">
        <v>33</v>
      </c>
      <c r="B30" s="240"/>
      <c r="C30" s="85"/>
      <c r="D30" s="114">
        <f>IFERROR(SUM(D27:D29),"ERRO")</f>
        <v>0</v>
      </c>
    </row>
    <row r="31" spans="1:4" ht="24" customHeight="1" x14ac:dyDescent="0.2">
      <c r="A31" s="234" t="s">
        <v>194</v>
      </c>
      <c r="B31" s="234"/>
      <c r="C31" s="234"/>
      <c r="D31" s="234"/>
    </row>
    <row r="32" spans="1:4" ht="24" customHeight="1" x14ac:dyDescent="0.2">
      <c r="A32" s="234" t="s">
        <v>195</v>
      </c>
      <c r="B32" s="234"/>
      <c r="C32" s="234"/>
      <c r="D32" s="234"/>
    </row>
    <row r="33" spans="1:4" ht="6.95" customHeight="1" x14ac:dyDescent="0.2">
      <c r="A33" s="108"/>
      <c r="B33" s="108"/>
      <c r="C33" s="108"/>
      <c r="D33" s="108"/>
    </row>
    <row r="34" spans="1:4" ht="14.1" customHeight="1" x14ac:dyDescent="0.2">
      <c r="A34" s="237" t="s">
        <v>42</v>
      </c>
      <c r="B34" s="238"/>
      <c r="C34" s="238"/>
      <c r="D34" s="239"/>
    </row>
    <row r="35" spans="1:4" ht="14.1" customHeight="1" x14ac:dyDescent="0.2">
      <c r="A35" s="115" t="s">
        <v>43</v>
      </c>
      <c r="B35" s="116" t="s">
        <v>44</v>
      </c>
      <c r="C35" s="115" t="s">
        <v>20</v>
      </c>
      <c r="D35" s="115" t="s">
        <v>38</v>
      </c>
    </row>
    <row r="36" spans="1:4" ht="14.1" customHeight="1" x14ac:dyDescent="0.2">
      <c r="A36" s="117" t="s">
        <v>22</v>
      </c>
      <c r="B36" s="118" t="s">
        <v>45</v>
      </c>
      <c r="C36" s="86"/>
      <c r="D36" s="119">
        <f t="shared" ref="D36:D42" si="0">IFERROR(ROUND(($D$20+$D$30)*C36,2),"ERRO")</f>
        <v>0</v>
      </c>
    </row>
    <row r="37" spans="1:4" ht="14.1" customHeight="1" x14ac:dyDescent="0.2">
      <c r="A37" s="117" t="s">
        <v>24</v>
      </c>
      <c r="B37" s="118" t="s">
        <v>46</v>
      </c>
      <c r="C37" s="86"/>
      <c r="D37" s="119">
        <f t="shared" si="0"/>
        <v>0</v>
      </c>
    </row>
    <row r="38" spans="1:4" ht="14.1" customHeight="1" x14ac:dyDescent="0.2">
      <c r="A38" s="117" t="s">
        <v>26</v>
      </c>
      <c r="B38" s="118" t="s">
        <v>47</v>
      </c>
      <c r="C38" s="86"/>
      <c r="D38" s="119">
        <f t="shared" si="0"/>
        <v>0</v>
      </c>
    </row>
    <row r="39" spans="1:4" ht="14.1" customHeight="1" x14ac:dyDescent="0.2">
      <c r="A39" s="117" t="s">
        <v>28</v>
      </c>
      <c r="B39" s="118" t="s">
        <v>48</v>
      </c>
      <c r="C39" s="86"/>
      <c r="D39" s="119">
        <f t="shared" si="0"/>
        <v>0</v>
      </c>
    </row>
    <row r="40" spans="1:4" ht="14.1" customHeight="1" x14ac:dyDescent="0.2">
      <c r="A40" s="117" t="s">
        <v>30</v>
      </c>
      <c r="B40" s="118" t="s">
        <v>49</v>
      </c>
      <c r="C40" s="86"/>
      <c r="D40" s="119">
        <f t="shared" si="0"/>
        <v>0</v>
      </c>
    </row>
    <row r="41" spans="1:4" ht="14.1" customHeight="1" x14ac:dyDescent="0.2">
      <c r="A41" s="117" t="s">
        <v>50</v>
      </c>
      <c r="B41" s="118" t="s">
        <v>51</v>
      </c>
      <c r="C41" s="86"/>
      <c r="D41" s="119">
        <f t="shared" si="0"/>
        <v>0</v>
      </c>
    </row>
    <row r="42" spans="1:4" ht="14.1" customHeight="1" x14ac:dyDescent="0.2">
      <c r="A42" s="117" t="s">
        <v>32</v>
      </c>
      <c r="B42" s="118" t="s">
        <v>52</v>
      </c>
      <c r="C42" s="86"/>
      <c r="D42" s="119">
        <f t="shared" si="0"/>
        <v>0</v>
      </c>
    </row>
    <row r="43" spans="1:4" ht="14.1" customHeight="1" x14ac:dyDescent="0.2">
      <c r="A43" s="217" t="s">
        <v>53</v>
      </c>
      <c r="B43" s="218"/>
      <c r="C43" s="120">
        <f>SUM(C36:C42)</f>
        <v>0</v>
      </c>
      <c r="D43" s="121">
        <f>IFERROR(SUM(D36:D42),"ERRO")</f>
        <v>0</v>
      </c>
    </row>
    <row r="44" spans="1:4" ht="14.1" customHeight="1" x14ac:dyDescent="0.2">
      <c r="A44" s="117" t="s">
        <v>54</v>
      </c>
      <c r="B44" s="118" t="s">
        <v>55</v>
      </c>
      <c r="C44" s="86"/>
      <c r="D44" s="119">
        <f>IFERROR(ROUND(($D$20+$D$30)*C44,2),"ERRO")</f>
        <v>0</v>
      </c>
    </row>
    <row r="45" spans="1:4" ht="14.1" customHeight="1" x14ac:dyDescent="0.2">
      <c r="A45" s="236" t="s">
        <v>33</v>
      </c>
      <c r="B45" s="228"/>
      <c r="C45" s="122">
        <f>SUM(C43:C44)</f>
        <v>0</v>
      </c>
      <c r="D45" s="123">
        <f>IFERROR(SUM(D43:D44),"ERRO")</f>
        <v>0</v>
      </c>
    </row>
    <row r="46" spans="1:4" ht="12" x14ac:dyDescent="0.2">
      <c r="A46" s="234" t="s">
        <v>196</v>
      </c>
      <c r="B46" s="234"/>
      <c r="C46" s="234"/>
      <c r="D46" s="234"/>
    </row>
    <row r="47" spans="1:4" ht="24.95" customHeight="1" x14ac:dyDescent="0.2">
      <c r="A47" s="235" t="s">
        <v>197</v>
      </c>
      <c r="B47" s="234"/>
      <c r="C47" s="234"/>
      <c r="D47" s="234"/>
    </row>
    <row r="48" spans="1:4" ht="14.1" customHeight="1" x14ac:dyDescent="0.2">
      <c r="A48" s="235" t="s">
        <v>198</v>
      </c>
      <c r="B48" s="234"/>
      <c r="C48" s="234"/>
      <c r="D48" s="234"/>
    </row>
    <row r="49" spans="1:4" ht="14.1" customHeight="1" x14ac:dyDescent="0.2">
      <c r="A49" s="124"/>
      <c r="B49" s="124"/>
      <c r="C49" s="124"/>
      <c r="D49" s="124"/>
    </row>
    <row r="50" spans="1:4" ht="14.1" customHeight="1" x14ac:dyDescent="0.2">
      <c r="A50" s="210" t="s">
        <v>56</v>
      </c>
      <c r="B50" s="211"/>
      <c r="C50" s="125"/>
      <c r="D50" s="87"/>
    </row>
    <row r="51" spans="1:4" ht="14.1" customHeight="1" x14ac:dyDescent="0.2">
      <c r="A51" s="222" t="s">
        <v>57</v>
      </c>
      <c r="B51" s="212"/>
      <c r="C51" s="126"/>
      <c r="D51" s="88"/>
    </row>
    <row r="52" spans="1:4" ht="14.1" customHeight="1" x14ac:dyDescent="0.2">
      <c r="A52" s="222" t="s">
        <v>58</v>
      </c>
      <c r="B52" s="212"/>
      <c r="C52" s="126"/>
      <c r="D52" s="89"/>
    </row>
    <row r="53" spans="1:4" ht="14.1" customHeight="1" x14ac:dyDescent="0.2">
      <c r="A53" s="222" t="s">
        <v>59</v>
      </c>
      <c r="B53" s="212"/>
      <c r="C53" s="126"/>
      <c r="D53" s="90"/>
    </row>
    <row r="54" spans="1:4" ht="14.1" customHeight="1" x14ac:dyDescent="0.2">
      <c r="A54" s="222" t="s">
        <v>60</v>
      </c>
      <c r="B54" s="212"/>
      <c r="C54" s="126"/>
      <c r="D54" s="88"/>
    </row>
    <row r="55" spans="1:4" ht="14.1" customHeight="1" x14ac:dyDescent="0.2">
      <c r="A55" s="223" t="s">
        <v>61</v>
      </c>
      <c r="B55" s="224"/>
      <c r="C55" s="127"/>
      <c r="D55" s="91"/>
    </row>
    <row r="56" spans="1:4" ht="14.1" customHeight="1" x14ac:dyDescent="0.2">
      <c r="A56" s="124"/>
      <c r="B56" s="108"/>
      <c r="C56" s="108"/>
      <c r="D56" s="108"/>
    </row>
    <row r="57" spans="1:4" ht="14.1" customHeight="1" x14ac:dyDescent="0.2">
      <c r="A57" s="228" t="s">
        <v>62</v>
      </c>
      <c r="B57" s="229"/>
      <c r="C57" s="229"/>
      <c r="D57" s="230"/>
    </row>
    <row r="58" spans="1:4" ht="14.1" customHeight="1" x14ac:dyDescent="0.2">
      <c r="A58" s="115" t="s">
        <v>63</v>
      </c>
      <c r="B58" s="116" t="s">
        <v>64</v>
      </c>
      <c r="C58" s="128"/>
      <c r="D58" s="129" t="s">
        <v>38</v>
      </c>
    </row>
    <row r="59" spans="1:4" ht="14.1" customHeight="1" x14ac:dyDescent="0.2">
      <c r="A59" s="117" t="s">
        <v>22</v>
      </c>
      <c r="B59" s="118" t="s">
        <v>65</v>
      </c>
      <c r="C59" s="130"/>
      <c r="D59" s="131">
        <f>IFERROR(IF(ROUND(D50*D51*D52,2)&gt;ROUND(D14*D53,2),ROUND((D50*D51*D52)-(D14*D53),2),0),"ERRO")</f>
        <v>0</v>
      </c>
    </row>
    <row r="60" spans="1:4" ht="14.1" customHeight="1" x14ac:dyDescent="0.2">
      <c r="A60" s="117" t="s">
        <v>24</v>
      </c>
      <c r="B60" s="118" t="s">
        <v>66</v>
      </c>
      <c r="C60" s="130"/>
      <c r="D60" s="119">
        <f>IFERROR(ROUND((D52*D54)-((D52*D54)*D55),2),"ERRO")</f>
        <v>0</v>
      </c>
    </row>
    <row r="61" spans="1:4" ht="14.1" customHeight="1" x14ac:dyDescent="0.2">
      <c r="A61" s="117" t="s">
        <v>26</v>
      </c>
      <c r="B61" s="118" t="s">
        <v>67</v>
      </c>
      <c r="C61" s="130"/>
      <c r="D61" s="92">
        <v>0</v>
      </c>
    </row>
    <row r="62" spans="1:4" ht="14.1" customHeight="1" x14ac:dyDescent="0.2">
      <c r="A62" s="117" t="s">
        <v>28</v>
      </c>
      <c r="B62" s="118" t="s">
        <v>68</v>
      </c>
      <c r="C62" s="130"/>
      <c r="D62" s="92">
        <v>0</v>
      </c>
    </row>
    <row r="63" spans="1:4" ht="14.1" customHeight="1" x14ac:dyDescent="0.2">
      <c r="A63" s="117" t="s">
        <v>30</v>
      </c>
      <c r="B63" s="118" t="s">
        <v>69</v>
      </c>
      <c r="C63" s="130"/>
      <c r="D63" s="92"/>
    </row>
    <row r="64" spans="1:4" ht="14.1" customHeight="1" x14ac:dyDescent="0.2">
      <c r="A64" s="117" t="s">
        <v>50</v>
      </c>
      <c r="B64" s="93" t="s">
        <v>199</v>
      </c>
      <c r="C64" s="172"/>
      <c r="D64" s="92"/>
    </row>
    <row r="65" spans="1:15" ht="14.1" customHeight="1" x14ac:dyDescent="0.2">
      <c r="A65" s="117" t="s">
        <v>32</v>
      </c>
      <c r="B65" s="93" t="s">
        <v>200</v>
      </c>
      <c r="C65" s="172"/>
      <c r="D65" s="92"/>
    </row>
    <row r="66" spans="1:15" ht="14.1" customHeight="1" x14ac:dyDescent="0.2">
      <c r="A66" s="117" t="s">
        <v>54</v>
      </c>
      <c r="B66" s="93" t="s">
        <v>192</v>
      </c>
      <c r="C66" s="172"/>
      <c r="D66" s="92"/>
    </row>
    <row r="67" spans="1:15" ht="14.1" customHeight="1" x14ac:dyDescent="0.2">
      <c r="A67" s="236" t="s">
        <v>33</v>
      </c>
      <c r="B67" s="228"/>
      <c r="C67" s="132"/>
      <c r="D67" s="123">
        <f>SUM(D59:D66)</f>
        <v>0</v>
      </c>
    </row>
    <row r="68" spans="1:15" ht="14.1" customHeight="1" x14ac:dyDescent="0.2">
      <c r="A68" s="234" t="s">
        <v>201</v>
      </c>
      <c r="B68" s="234"/>
      <c r="C68" s="234"/>
      <c r="D68" s="234"/>
    </row>
    <row r="69" spans="1:15" ht="24" customHeight="1" x14ac:dyDescent="0.2">
      <c r="A69" s="231" t="s">
        <v>202</v>
      </c>
      <c r="B69" s="231"/>
      <c r="C69" s="231"/>
      <c r="D69" s="231"/>
    </row>
    <row r="70" spans="1:15" ht="14.1" customHeight="1" x14ac:dyDescent="0.2">
      <c r="A70" s="108"/>
      <c r="B70" s="108"/>
      <c r="C70" s="108"/>
      <c r="D70" s="108"/>
    </row>
    <row r="71" spans="1:15" ht="14.1" customHeight="1" x14ac:dyDescent="0.2">
      <c r="A71" s="217" t="s">
        <v>70</v>
      </c>
      <c r="B71" s="218"/>
      <c r="C71" s="232"/>
      <c r="D71" s="233"/>
    </row>
    <row r="72" spans="1:15" ht="14.1" customHeight="1" x14ac:dyDescent="0.2">
      <c r="A72" s="115">
        <v>2</v>
      </c>
      <c r="B72" s="116" t="s">
        <v>71</v>
      </c>
      <c r="C72" s="128"/>
      <c r="D72" s="115" t="s">
        <v>38</v>
      </c>
    </row>
    <row r="73" spans="1:15" ht="14.1" customHeight="1" x14ac:dyDescent="0.2">
      <c r="A73" s="117" t="s">
        <v>36</v>
      </c>
      <c r="B73" s="118" t="s">
        <v>72</v>
      </c>
      <c r="C73" s="130"/>
      <c r="D73" s="119">
        <f>D30</f>
        <v>0</v>
      </c>
    </row>
    <row r="74" spans="1:15" ht="14.1" customHeight="1" x14ac:dyDescent="0.2">
      <c r="A74" s="117" t="s">
        <v>43</v>
      </c>
      <c r="B74" s="118" t="s">
        <v>44</v>
      </c>
      <c r="C74" s="130"/>
      <c r="D74" s="119">
        <f>D45</f>
        <v>0</v>
      </c>
    </row>
    <row r="75" spans="1:15" ht="14.1" customHeight="1" x14ac:dyDescent="0.2">
      <c r="A75" s="117" t="s">
        <v>63</v>
      </c>
      <c r="B75" s="118" t="s">
        <v>64</v>
      </c>
      <c r="C75" s="130"/>
      <c r="D75" s="119">
        <f>D67</f>
        <v>0</v>
      </c>
    </row>
    <row r="76" spans="1:15" ht="14.1" customHeight="1" x14ac:dyDescent="0.2">
      <c r="A76" s="207" t="s">
        <v>73</v>
      </c>
      <c r="B76" s="208"/>
      <c r="C76" s="133"/>
      <c r="D76" s="134">
        <f>IFERROR(SUM(D73:D75),"ERRO")</f>
        <v>0</v>
      </c>
      <c r="G76" s="11" t="s">
        <v>150</v>
      </c>
      <c r="K76" s="11" t="s">
        <v>151</v>
      </c>
    </row>
    <row r="77" spans="1:15" ht="14.1" customHeight="1" x14ac:dyDescent="0.2">
      <c r="A77" s="113"/>
      <c r="B77" s="108"/>
      <c r="C77" s="108"/>
      <c r="D77" s="108"/>
      <c r="K77" s="135">
        <v>0.05</v>
      </c>
      <c r="L77" s="11" t="s">
        <v>152</v>
      </c>
    </row>
    <row r="78" spans="1:15" ht="14.1" customHeight="1" x14ac:dyDescent="0.2">
      <c r="A78" s="209" t="s">
        <v>74</v>
      </c>
      <c r="B78" s="209"/>
      <c r="C78" s="209"/>
      <c r="D78" s="209"/>
      <c r="K78" s="136">
        <f>(1/12)*K77</f>
        <v>4.1666666666666666E-3</v>
      </c>
    </row>
    <row r="79" spans="1:15" ht="14.1" customHeight="1" x14ac:dyDescent="0.2">
      <c r="A79" s="115">
        <v>3</v>
      </c>
      <c r="B79" s="115" t="s">
        <v>76</v>
      </c>
      <c r="C79" s="115" t="s">
        <v>20</v>
      </c>
      <c r="D79" s="115" t="s">
        <v>38</v>
      </c>
      <c r="G79" s="12" t="s">
        <v>153</v>
      </c>
      <c r="K79" s="12" t="s">
        <v>154</v>
      </c>
      <c r="N79" s="11" t="s">
        <v>155</v>
      </c>
    </row>
    <row r="80" spans="1:15" ht="14.1" customHeight="1" x14ac:dyDescent="0.2">
      <c r="A80" s="117" t="s">
        <v>22</v>
      </c>
      <c r="B80" s="137" t="s">
        <v>77</v>
      </c>
      <c r="C80" s="86"/>
      <c r="D80" s="119">
        <f>IFERROR(ROUND($D$20*C80,2),"ERRO")</f>
        <v>0</v>
      </c>
      <c r="G80" s="11">
        <v>1</v>
      </c>
      <c r="H80" s="138" t="s">
        <v>144</v>
      </c>
      <c r="I80" s="138"/>
      <c r="K80" s="11">
        <v>1</v>
      </c>
      <c r="L80" s="138" t="s">
        <v>144</v>
      </c>
      <c r="N80" s="139">
        <f>G87</f>
        <v>3.8222222222222213E-2</v>
      </c>
      <c r="O80" s="11" t="s">
        <v>150</v>
      </c>
    </row>
    <row r="81" spans="1:15" ht="14.1" customHeight="1" thickBot="1" x14ac:dyDescent="0.25">
      <c r="A81" s="117" t="s">
        <v>24</v>
      </c>
      <c r="B81" s="137" t="s">
        <v>78</v>
      </c>
      <c r="C81" s="86"/>
      <c r="D81" s="119">
        <f t="shared" ref="D81:D85" si="1">IFERROR(ROUND($D$20*C81,2),"ERRO")</f>
        <v>0</v>
      </c>
      <c r="G81" s="11">
        <f>1/12</f>
        <v>8.3333333333333329E-2</v>
      </c>
      <c r="H81" s="11" t="s">
        <v>145</v>
      </c>
      <c r="K81" s="11">
        <f>1/12</f>
        <v>8.3333333333333329E-2</v>
      </c>
      <c r="L81" s="11" t="s">
        <v>145</v>
      </c>
      <c r="N81" s="140">
        <f>K88</f>
        <v>1.9111111111111108E-3</v>
      </c>
      <c r="O81" s="11" t="s">
        <v>151</v>
      </c>
    </row>
    <row r="82" spans="1:15" ht="14.1" customHeight="1" thickBot="1" x14ac:dyDescent="0.25">
      <c r="A82" s="117" t="s">
        <v>26</v>
      </c>
      <c r="B82" s="137" t="s">
        <v>142</v>
      </c>
      <c r="C82" s="86"/>
      <c r="D82" s="119">
        <f t="shared" si="1"/>
        <v>0</v>
      </c>
      <c r="G82" s="11">
        <f>1/12</f>
        <v>8.3333333333333329E-2</v>
      </c>
      <c r="H82" s="11" t="s">
        <v>146</v>
      </c>
      <c r="K82" s="11">
        <f>1/12</f>
        <v>8.3333333333333329E-2</v>
      </c>
      <c r="L82" s="11" t="s">
        <v>146</v>
      </c>
      <c r="N82" s="141">
        <f>SUM(N80:N81)</f>
        <v>4.0133333333333326E-2</v>
      </c>
      <c r="O82" s="142" t="s">
        <v>156</v>
      </c>
    </row>
    <row r="83" spans="1:15" ht="14.1" customHeight="1" x14ac:dyDescent="0.2">
      <c r="A83" s="117" t="s">
        <v>28</v>
      </c>
      <c r="B83" s="137" t="s">
        <v>79</v>
      </c>
      <c r="C83" s="86"/>
      <c r="D83" s="119">
        <f t="shared" si="1"/>
        <v>0</v>
      </c>
      <c r="G83" s="143">
        <f>1/3/12</f>
        <v>2.7777777777777776E-2</v>
      </c>
      <c r="H83" s="11" t="s">
        <v>147</v>
      </c>
      <c r="K83" s="143">
        <f>1/3/12</f>
        <v>2.7777777777777776E-2</v>
      </c>
      <c r="L83" s="11" t="s">
        <v>147</v>
      </c>
      <c r="O83" s="11" t="s">
        <v>157</v>
      </c>
    </row>
    <row r="84" spans="1:15" ht="14.1" customHeight="1" x14ac:dyDescent="0.2">
      <c r="A84" s="117" t="s">
        <v>30</v>
      </c>
      <c r="B84" s="137" t="s">
        <v>80</v>
      </c>
      <c r="C84" s="86"/>
      <c r="D84" s="119">
        <f t="shared" si="1"/>
        <v>0</v>
      </c>
      <c r="G84" s="142">
        <f>SUM(G80:G83)</f>
        <v>1.1944444444444442</v>
      </c>
      <c r="H84" s="11" t="s">
        <v>149</v>
      </c>
      <c r="K84" s="142">
        <f>SUM(K80:K83)</f>
        <v>1.1944444444444442</v>
      </c>
      <c r="L84" s="11" t="s">
        <v>149</v>
      </c>
    </row>
    <row r="85" spans="1:15" ht="14.1" customHeight="1" x14ac:dyDescent="0.2">
      <c r="A85" s="117" t="s">
        <v>50</v>
      </c>
      <c r="B85" s="144" t="s">
        <v>143</v>
      </c>
      <c r="C85" s="86"/>
      <c r="D85" s="119">
        <f t="shared" si="1"/>
        <v>0</v>
      </c>
      <c r="G85" s="11">
        <v>0.08</v>
      </c>
      <c r="H85" s="11" t="s">
        <v>55</v>
      </c>
      <c r="K85" s="11">
        <v>0.08</v>
      </c>
      <c r="L85" s="11" t="s">
        <v>55</v>
      </c>
    </row>
    <row r="86" spans="1:15" ht="14.1" customHeight="1" x14ac:dyDescent="0.2">
      <c r="A86" s="207" t="s">
        <v>73</v>
      </c>
      <c r="B86" s="208"/>
      <c r="C86" s="133"/>
      <c r="D86" s="134">
        <f>IFERROR(SUM(D80:D85),"ERRO")</f>
        <v>0</v>
      </c>
      <c r="G86" s="143">
        <v>0.4</v>
      </c>
      <c r="H86" s="11" t="s">
        <v>148</v>
      </c>
      <c r="K86" s="11">
        <v>0.4</v>
      </c>
      <c r="L86" s="11" t="s">
        <v>148</v>
      </c>
    </row>
    <row r="87" spans="1:15" ht="14.1" customHeight="1" x14ac:dyDescent="0.2">
      <c r="A87" s="108"/>
      <c r="B87" s="108"/>
      <c r="C87" s="108"/>
      <c r="D87" s="108"/>
      <c r="G87" s="136">
        <f>G84*G85*G86</f>
        <v>3.8222222222222213E-2</v>
      </c>
      <c r="K87" s="145">
        <v>0.05</v>
      </c>
      <c r="L87" s="11" t="s">
        <v>152</v>
      </c>
    </row>
    <row r="88" spans="1:15" ht="14.1" customHeight="1" x14ac:dyDescent="0.2">
      <c r="A88" s="209" t="s">
        <v>81</v>
      </c>
      <c r="B88" s="209"/>
      <c r="C88" s="209"/>
      <c r="D88" s="209"/>
      <c r="H88" s="138"/>
      <c r="I88" s="138"/>
      <c r="K88" s="136">
        <f>K84*K85*K86*K87</f>
        <v>1.9111111111111108E-3</v>
      </c>
    </row>
    <row r="89" spans="1:15" ht="24" customHeight="1" x14ac:dyDescent="0.2">
      <c r="A89" s="213" t="s">
        <v>203</v>
      </c>
      <c r="B89" s="213"/>
      <c r="C89" s="213"/>
      <c r="D89" s="213"/>
      <c r="G89" s="146"/>
      <c r="H89" s="147"/>
      <c r="M89" s="148"/>
    </row>
    <row r="90" spans="1:15" ht="14.1" customHeight="1" x14ac:dyDescent="0.2">
      <c r="A90" s="213" t="s">
        <v>204</v>
      </c>
      <c r="B90" s="234"/>
      <c r="C90" s="234"/>
      <c r="D90" s="234"/>
    </row>
    <row r="91" spans="1:15" ht="6.95" customHeight="1" x14ac:dyDescent="0.2">
      <c r="A91" s="108"/>
      <c r="B91" s="108"/>
      <c r="C91" s="108"/>
      <c r="D91" s="149"/>
      <c r="G91" s="150"/>
      <c r="H91" s="150"/>
    </row>
    <row r="92" spans="1:15" ht="14.1" customHeight="1" x14ac:dyDescent="0.2">
      <c r="A92" s="228" t="s">
        <v>82</v>
      </c>
      <c r="B92" s="229"/>
      <c r="C92" s="229"/>
      <c r="D92" s="230"/>
    </row>
    <row r="93" spans="1:15" ht="14.1" customHeight="1" x14ac:dyDescent="0.2">
      <c r="A93" s="115" t="s">
        <v>83</v>
      </c>
      <c r="B93" s="115" t="s">
        <v>84</v>
      </c>
      <c r="C93" s="115" t="s">
        <v>20</v>
      </c>
      <c r="D93" s="115" t="s">
        <v>38</v>
      </c>
    </row>
    <row r="94" spans="1:15" ht="14.1" customHeight="1" x14ac:dyDescent="0.2">
      <c r="A94" s="117" t="s">
        <v>22</v>
      </c>
      <c r="B94" s="117" t="s">
        <v>85</v>
      </c>
      <c r="C94" s="94">
        <v>9.0749999999999997E-2</v>
      </c>
      <c r="D94" s="119">
        <f t="shared" ref="D94:D99" si="2">IFERROR(ROUND(($D$20+$D$76+$D$86)*C94,2),"ERRO")</f>
        <v>0</v>
      </c>
      <c r="F94" s="151"/>
      <c r="G94" s="152"/>
    </row>
    <row r="95" spans="1:15" ht="14.1" customHeight="1" x14ac:dyDescent="0.2">
      <c r="A95" s="117" t="s">
        <v>24</v>
      </c>
      <c r="B95" s="117" t="s">
        <v>86</v>
      </c>
      <c r="C95" s="86"/>
      <c r="D95" s="119">
        <f t="shared" si="2"/>
        <v>0</v>
      </c>
      <c r="F95" s="151"/>
      <c r="I95" s="150"/>
    </row>
    <row r="96" spans="1:15" ht="14.1" customHeight="1" x14ac:dyDescent="0.2">
      <c r="A96" s="117" t="s">
        <v>26</v>
      </c>
      <c r="B96" s="117" t="s">
        <v>87</v>
      </c>
      <c r="C96" s="86"/>
      <c r="D96" s="119">
        <f t="shared" si="2"/>
        <v>0</v>
      </c>
      <c r="F96" s="151"/>
    </row>
    <row r="97" spans="1:10" ht="14.1" customHeight="1" x14ac:dyDescent="0.2">
      <c r="A97" s="117" t="s">
        <v>28</v>
      </c>
      <c r="B97" s="153" t="s">
        <v>88</v>
      </c>
      <c r="C97" s="86"/>
      <c r="D97" s="119">
        <f t="shared" si="2"/>
        <v>0</v>
      </c>
      <c r="F97" s="151"/>
      <c r="H97" s="154"/>
    </row>
    <row r="98" spans="1:10" ht="14.1" customHeight="1" x14ac:dyDescent="0.2">
      <c r="A98" s="117" t="s">
        <v>30</v>
      </c>
      <c r="B98" s="117" t="s">
        <v>89</v>
      </c>
      <c r="C98" s="86"/>
      <c r="D98" s="119">
        <f t="shared" si="2"/>
        <v>0</v>
      </c>
      <c r="F98" s="151"/>
      <c r="H98" s="155"/>
      <c r="J98" s="150"/>
    </row>
    <row r="99" spans="1:10" ht="14.1" customHeight="1" x14ac:dyDescent="0.2">
      <c r="A99" s="117" t="s">
        <v>50</v>
      </c>
      <c r="B99" s="95" t="s">
        <v>205</v>
      </c>
      <c r="C99" s="86"/>
      <c r="D99" s="119">
        <f t="shared" si="2"/>
        <v>0</v>
      </c>
      <c r="F99" s="151"/>
      <c r="I99" s="156"/>
      <c r="J99" s="157"/>
    </row>
    <row r="100" spans="1:10" ht="14.1" customHeight="1" x14ac:dyDescent="0.2">
      <c r="A100" s="217" t="s">
        <v>33</v>
      </c>
      <c r="B100" s="218"/>
      <c r="C100" s="128"/>
      <c r="D100" s="121">
        <f>IFERROR(SUM(D94:D99),"ERRO")</f>
        <v>0</v>
      </c>
      <c r="F100" s="158"/>
    </row>
    <row r="101" spans="1:10" ht="6.95" customHeight="1" x14ac:dyDescent="0.2">
      <c r="A101" s="113"/>
      <c r="B101" s="113"/>
      <c r="C101" s="113"/>
      <c r="D101" s="113"/>
    </row>
    <row r="102" spans="1:10" ht="14.1" customHeight="1" x14ac:dyDescent="0.2">
      <c r="A102" s="228" t="s">
        <v>90</v>
      </c>
      <c r="B102" s="229"/>
      <c r="C102" s="229"/>
      <c r="D102" s="230"/>
      <c r="J102" s="156"/>
    </row>
    <row r="103" spans="1:10" ht="14.1" customHeight="1" x14ac:dyDescent="0.2">
      <c r="A103" s="115" t="s">
        <v>91</v>
      </c>
      <c r="B103" s="116" t="s">
        <v>92</v>
      </c>
      <c r="C103" s="115" t="s">
        <v>20</v>
      </c>
      <c r="D103" s="115" t="s">
        <v>38</v>
      </c>
    </row>
    <row r="104" spans="1:10" ht="14.1" customHeight="1" x14ac:dyDescent="0.2">
      <c r="A104" s="117" t="s">
        <v>22</v>
      </c>
      <c r="B104" s="159" t="s">
        <v>93</v>
      </c>
      <c r="C104" s="96">
        <v>0</v>
      </c>
      <c r="D104" s="119">
        <f>IFERROR(ROUND(($D$20+$D$76+$D$86)*C104,2),"ERRO")</f>
        <v>0</v>
      </c>
      <c r="G104" s="150"/>
    </row>
    <row r="105" spans="1:10" ht="14.1" customHeight="1" x14ac:dyDescent="0.2">
      <c r="A105" s="217" t="s">
        <v>33</v>
      </c>
      <c r="B105" s="218"/>
      <c r="C105" s="128"/>
      <c r="D105" s="121">
        <f>IFERROR(SUM(D104),"ERRO")</f>
        <v>0</v>
      </c>
      <c r="I105" s="150"/>
      <c r="J105" s="156"/>
    </row>
    <row r="106" spans="1:10" ht="6.95" customHeight="1" x14ac:dyDescent="0.2">
      <c r="A106" s="103"/>
      <c r="B106" s="103"/>
      <c r="C106" s="103"/>
      <c r="D106" s="103"/>
      <c r="G106" s="150"/>
      <c r="J106" s="160"/>
    </row>
    <row r="107" spans="1:10" ht="14.1" customHeight="1" x14ac:dyDescent="0.2">
      <c r="A107" s="225" t="s">
        <v>94</v>
      </c>
      <c r="B107" s="226"/>
      <c r="C107" s="226"/>
      <c r="D107" s="227"/>
    </row>
    <row r="108" spans="1:10" ht="14.1" customHeight="1" x14ac:dyDescent="0.2">
      <c r="A108" s="115">
        <v>4</v>
      </c>
      <c r="B108" s="116" t="s">
        <v>95</v>
      </c>
      <c r="C108" s="128"/>
      <c r="D108" s="115" t="s">
        <v>38</v>
      </c>
      <c r="J108" s="161"/>
    </row>
    <row r="109" spans="1:10" ht="14.1" customHeight="1" x14ac:dyDescent="0.2">
      <c r="A109" s="117" t="s">
        <v>83</v>
      </c>
      <c r="B109" s="118" t="s">
        <v>84</v>
      </c>
      <c r="C109" s="130"/>
      <c r="D109" s="119">
        <f>D100</f>
        <v>0</v>
      </c>
      <c r="J109" s="161"/>
    </row>
    <row r="110" spans="1:10" ht="14.1" customHeight="1" x14ac:dyDescent="0.2">
      <c r="A110" s="117" t="s">
        <v>91</v>
      </c>
      <c r="B110" s="118" t="s">
        <v>96</v>
      </c>
      <c r="C110" s="130"/>
      <c r="D110" s="119">
        <f>D105</f>
        <v>0</v>
      </c>
      <c r="J110" s="161"/>
    </row>
    <row r="111" spans="1:10" ht="14.1" customHeight="1" x14ac:dyDescent="0.2">
      <c r="A111" s="207" t="s">
        <v>73</v>
      </c>
      <c r="B111" s="208"/>
      <c r="C111" s="133"/>
      <c r="D111" s="134">
        <f>IFERROR(SUM(D109:D110),"ERRO")</f>
        <v>0</v>
      </c>
      <c r="J111" s="161"/>
    </row>
    <row r="112" spans="1:10" ht="14.1" customHeight="1" x14ac:dyDescent="0.2">
      <c r="A112" s="113"/>
      <c r="B112" s="108"/>
      <c r="C112" s="108"/>
      <c r="D112" s="108"/>
      <c r="J112" s="161"/>
    </row>
    <row r="113" spans="1:10" ht="14.1" customHeight="1" x14ac:dyDescent="0.2">
      <c r="A113" s="209" t="s">
        <v>97</v>
      </c>
      <c r="B113" s="209"/>
      <c r="C113" s="209"/>
      <c r="D113" s="209"/>
      <c r="J113" s="161"/>
    </row>
    <row r="114" spans="1:10" ht="6.95" customHeight="1" x14ac:dyDescent="0.2">
      <c r="A114" s="113"/>
      <c r="B114" s="113"/>
      <c r="C114" s="113"/>
      <c r="D114" s="113"/>
      <c r="J114" s="161"/>
    </row>
    <row r="115" spans="1:10" ht="14.1" customHeight="1" x14ac:dyDescent="0.2">
      <c r="A115" s="210" t="s">
        <v>98</v>
      </c>
      <c r="B115" s="211"/>
      <c r="C115" s="162"/>
      <c r="D115" s="163">
        <f>Uniformes!$E$11</f>
        <v>0</v>
      </c>
    </row>
    <row r="116" spans="1:10" ht="14.1" customHeight="1" x14ac:dyDescent="0.2">
      <c r="A116" s="222" t="s">
        <v>99</v>
      </c>
      <c r="B116" s="213"/>
      <c r="C116" s="113"/>
      <c r="D116" s="164">
        <f>Materiais!E15</f>
        <v>0</v>
      </c>
    </row>
    <row r="117" spans="1:10" ht="14.1" customHeight="1" x14ac:dyDescent="0.2">
      <c r="A117" s="223" t="s">
        <v>100</v>
      </c>
      <c r="B117" s="224"/>
      <c r="C117" s="165"/>
      <c r="D117" s="166">
        <f>Equipamentos!E9</f>
        <v>0</v>
      </c>
    </row>
    <row r="118" spans="1:10" ht="6.95" customHeight="1" x14ac:dyDescent="0.2">
      <c r="A118" s="113"/>
      <c r="B118" s="113"/>
      <c r="C118" s="113"/>
      <c r="D118" s="113"/>
    </row>
    <row r="119" spans="1:10" ht="14.1" customHeight="1" x14ac:dyDescent="0.2">
      <c r="A119" s="115">
        <v>5</v>
      </c>
      <c r="B119" s="116" t="s">
        <v>101</v>
      </c>
      <c r="C119" s="128"/>
      <c r="D119" s="115" t="s">
        <v>38</v>
      </c>
    </row>
    <row r="120" spans="1:10" ht="14.1" customHeight="1" x14ac:dyDescent="0.2">
      <c r="A120" s="117" t="s">
        <v>22</v>
      </c>
      <c r="B120" s="118" t="s">
        <v>102</v>
      </c>
      <c r="C120" s="167"/>
      <c r="D120" s="119">
        <f>IFERROR(ROUND(D115/12,2),"ERRO")</f>
        <v>0</v>
      </c>
    </row>
    <row r="121" spans="1:10" ht="14.1" customHeight="1" x14ac:dyDescent="0.2">
      <c r="A121" s="117" t="s">
        <v>24</v>
      </c>
      <c r="B121" s="118" t="s">
        <v>103</v>
      </c>
      <c r="C121" s="167"/>
      <c r="D121" s="119">
        <f>IFERROR(ROUND(D116/12,2),"ERRO")</f>
        <v>0</v>
      </c>
    </row>
    <row r="122" spans="1:10" ht="14.1" customHeight="1" x14ac:dyDescent="0.2">
      <c r="A122" s="117" t="s">
        <v>26</v>
      </c>
      <c r="B122" s="118" t="s">
        <v>104</v>
      </c>
      <c r="C122" s="168"/>
      <c r="D122" s="119">
        <f>IFERROR(ROUND(D117*((1-0.2)/(12*5)),2),"ERRO")</f>
        <v>0</v>
      </c>
    </row>
    <row r="123" spans="1:10" ht="14.1" customHeight="1" x14ac:dyDescent="0.2">
      <c r="A123" s="117" t="s">
        <v>28</v>
      </c>
      <c r="B123" s="93" t="s">
        <v>158</v>
      </c>
      <c r="C123" s="173"/>
      <c r="D123" s="92"/>
    </row>
    <row r="124" spans="1:10" ht="14.1" customHeight="1" x14ac:dyDescent="0.2">
      <c r="A124" s="207" t="s">
        <v>33</v>
      </c>
      <c r="B124" s="208"/>
      <c r="C124" s="133"/>
      <c r="D124" s="134">
        <f>IFERROR(SUM(D120:D123),"ERRO")</f>
        <v>0</v>
      </c>
    </row>
    <row r="125" spans="1:10" ht="14.1" customHeight="1" x14ac:dyDescent="0.2">
      <c r="A125" s="211" t="s">
        <v>206</v>
      </c>
      <c r="B125" s="211"/>
      <c r="C125" s="211"/>
      <c r="D125" s="211"/>
    </row>
    <row r="126" spans="1:10" ht="24" customHeight="1" x14ac:dyDescent="0.2">
      <c r="A126" s="212" t="s">
        <v>207</v>
      </c>
      <c r="B126" s="212"/>
      <c r="C126" s="212"/>
      <c r="D126" s="212"/>
    </row>
    <row r="127" spans="1:10" ht="14.1" customHeight="1" x14ac:dyDescent="0.2">
      <c r="A127" s="113"/>
      <c r="B127" s="113"/>
      <c r="C127" s="113"/>
      <c r="D127" s="113"/>
    </row>
    <row r="128" spans="1:10" ht="14.1" customHeight="1" x14ac:dyDescent="0.2">
      <c r="A128" s="219" t="s">
        <v>105</v>
      </c>
      <c r="B128" s="220"/>
      <c r="C128" s="220"/>
      <c r="D128" s="221"/>
    </row>
    <row r="129" spans="1:10" ht="14.1" customHeight="1" x14ac:dyDescent="0.2">
      <c r="A129" s="115">
        <v>6</v>
      </c>
      <c r="B129" s="116" t="s">
        <v>106</v>
      </c>
      <c r="C129" s="115" t="s">
        <v>20</v>
      </c>
      <c r="D129" s="115" t="s">
        <v>38</v>
      </c>
    </row>
    <row r="130" spans="1:10" ht="14.1" customHeight="1" x14ac:dyDescent="0.2">
      <c r="A130" s="117" t="s">
        <v>22</v>
      </c>
      <c r="B130" s="118" t="s">
        <v>107</v>
      </c>
      <c r="C130" s="97"/>
      <c r="D130" s="119">
        <f>IFERROR(ROUND(($D$20+$D$76+$D$86+$D$111+$D$124)*C130,2),"ERRO")</f>
        <v>0</v>
      </c>
      <c r="J130" s="169"/>
    </row>
    <row r="131" spans="1:10" ht="14.1" customHeight="1" x14ac:dyDescent="0.2">
      <c r="A131" s="117" t="s">
        <v>24</v>
      </c>
      <c r="B131" s="118" t="s">
        <v>108</v>
      </c>
      <c r="C131" s="97"/>
      <c r="D131" s="119">
        <f>IFERROR(ROUND(($D$20+$D$76+$D$86+$D$111+$D$124+$D$130)*C131,2),"ERRO")</f>
        <v>0</v>
      </c>
      <c r="J131" s="169"/>
    </row>
    <row r="132" spans="1:10" ht="14.1" customHeight="1" x14ac:dyDescent="0.2">
      <c r="A132" s="117" t="s">
        <v>26</v>
      </c>
      <c r="B132" s="118" t="s">
        <v>159</v>
      </c>
      <c r="C132" s="97"/>
      <c r="D132" s="119"/>
      <c r="J132" s="169"/>
    </row>
    <row r="133" spans="1:10" ht="14.1" customHeight="1" x14ac:dyDescent="0.2">
      <c r="A133" s="117"/>
      <c r="B133" s="118" t="s">
        <v>160</v>
      </c>
      <c r="C133" s="97"/>
      <c r="D133" s="119">
        <f>IFERROR(ROUND((($D$20+$D$76+$D$86+$D$111+$D$124+$D$130+$D$131)/(1-($C$133+$C$134+$C$135)))*C133,2),"ERRO")</f>
        <v>0</v>
      </c>
      <c r="J133" s="169"/>
    </row>
    <row r="134" spans="1:10" ht="14.1" customHeight="1" x14ac:dyDescent="0.2">
      <c r="A134" s="117"/>
      <c r="B134" s="118" t="s">
        <v>161</v>
      </c>
      <c r="C134" s="97"/>
      <c r="D134" s="119">
        <f>IFERROR(ROUND((($D$20+$D$76+$D$86+$D$111+$D$124+$D$130+$D$131)/(1-($C$133+$C$134+$C$135)))*C134,2),"ERRO")</f>
        <v>0</v>
      </c>
      <c r="J134" s="169"/>
    </row>
    <row r="135" spans="1:10" ht="14.1" customHeight="1" x14ac:dyDescent="0.2">
      <c r="A135" s="117"/>
      <c r="B135" s="118" t="s">
        <v>162</v>
      </c>
      <c r="C135" s="97"/>
      <c r="D135" s="119">
        <f>IFERROR(ROUND((($D$20+$D$76+$D$86+$D$111+$D$124+$D$130+$D$131)/(1-($C$133+$C$134+$C$135)))*C135,2),"ERRO")</f>
        <v>0</v>
      </c>
      <c r="J135" s="169"/>
    </row>
    <row r="136" spans="1:10" ht="14.1" customHeight="1" x14ac:dyDescent="0.2">
      <c r="A136" s="207" t="s">
        <v>33</v>
      </c>
      <c r="B136" s="208"/>
      <c r="C136" s="133"/>
      <c r="D136" s="134">
        <f>IFERROR(SUM(D130:D135),"ERRO")</f>
        <v>0</v>
      </c>
    </row>
    <row r="137" spans="1:10" ht="14.1" customHeight="1" x14ac:dyDescent="0.2">
      <c r="A137" s="211" t="s">
        <v>208</v>
      </c>
      <c r="B137" s="211"/>
      <c r="C137" s="211"/>
      <c r="D137" s="211"/>
    </row>
    <row r="138" spans="1:10" ht="14.1" customHeight="1" x14ac:dyDescent="0.2">
      <c r="A138" s="213" t="s">
        <v>209</v>
      </c>
      <c r="B138" s="213"/>
      <c r="C138" s="213"/>
      <c r="D138" s="213"/>
    </row>
    <row r="139" spans="1:10" ht="14.1" customHeight="1" x14ac:dyDescent="0.2">
      <c r="A139" s="113"/>
      <c r="B139" s="113"/>
      <c r="C139" s="113"/>
      <c r="D139" s="113"/>
    </row>
    <row r="140" spans="1:10" ht="14.1" customHeight="1" x14ac:dyDescent="0.2">
      <c r="A140" s="214" t="s">
        <v>234</v>
      </c>
      <c r="B140" s="214"/>
      <c r="C140" s="214"/>
      <c r="D140" s="214"/>
    </row>
    <row r="141" spans="1:10" ht="6.95" customHeight="1" x14ac:dyDescent="0.2">
      <c r="A141" s="113"/>
      <c r="B141" s="108"/>
      <c r="C141" s="108"/>
      <c r="D141" s="108"/>
    </row>
    <row r="142" spans="1:10" ht="14.1" customHeight="1" x14ac:dyDescent="0.2">
      <c r="A142" s="215" t="s">
        <v>109</v>
      </c>
      <c r="B142" s="216"/>
      <c r="C142" s="170" t="s">
        <v>20</v>
      </c>
      <c r="D142" s="170" t="s">
        <v>38</v>
      </c>
    </row>
    <row r="143" spans="1:10" ht="14.1" customHeight="1" x14ac:dyDescent="0.2">
      <c r="A143" s="117" t="s">
        <v>22</v>
      </c>
      <c r="B143" s="118" t="s">
        <v>18</v>
      </c>
      <c r="C143" s="187" t="e">
        <f>D143/$D$150</f>
        <v>#DIV/0!</v>
      </c>
      <c r="D143" s="119">
        <f>D20</f>
        <v>0</v>
      </c>
    </row>
    <row r="144" spans="1:10" ht="14.1" customHeight="1" x14ac:dyDescent="0.2">
      <c r="A144" s="117" t="s">
        <v>24</v>
      </c>
      <c r="B144" s="118" t="s">
        <v>34</v>
      </c>
      <c r="C144" s="187" t="e">
        <f t="shared" ref="C144:C149" si="3">D144/$D$150</f>
        <v>#DIV/0!</v>
      </c>
      <c r="D144" s="119">
        <f>D76</f>
        <v>0</v>
      </c>
    </row>
    <row r="145" spans="1:4" ht="14.1" customHeight="1" x14ac:dyDescent="0.2">
      <c r="A145" s="117" t="s">
        <v>26</v>
      </c>
      <c r="B145" s="118" t="s">
        <v>75</v>
      </c>
      <c r="C145" s="187" t="e">
        <f t="shared" si="3"/>
        <v>#DIV/0!</v>
      </c>
      <c r="D145" s="119">
        <f>D86</f>
        <v>0</v>
      </c>
    </row>
    <row r="146" spans="1:4" ht="14.1" customHeight="1" x14ac:dyDescent="0.2">
      <c r="A146" s="117" t="s">
        <v>28</v>
      </c>
      <c r="B146" s="118" t="s">
        <v>81</v>
      </c>
      <c r="C146" s="187" t="e">
        <f t="shared" si="3"/>
        <v>#DIV/0!</v>
      </c>
      <c r="D146" s="119">
        <f>D111</f>
        <v>0</v>
      </c>
    </row>
    <row r="147" spans="1:4" ht="14.1" customHeight="1" x14ac:dyDescent="0.2">
      <c r="A147" s="117" t="s">
        <v>30</v>
      </c>
      <c r="B147" s="118" t="s">
        <v>97</v>
      </c>
      <c r="C147" s="187" t="e">
        <f t="shared" si="3"/>
        <v>#DIV/0!</v>
      </c>
      <c r="D147" s="119">
        <f>D124</f>
        <v>0</v>
      </c>
    </row>
    <row r="148" spans="1:4" ht="14.1" customHeight="1" x14ac:dyDescent="0.2">
      <c r="A148" s="217" t="s">
        <v>110</v>
      </c>
      <c r="B148" s="218"/>
      <c r="C148" s="187" t="e">
        <f t="shared" si="3"/>
        <v>#DIV/0!</v>
      </c>
      <c r="D148" s="121">
        <f>IFERROR(SUM(D143:D147),"ERRO")</f>
        <v>0</v>
      </c>
    </row>
    <row r="149" spans="1:4" ht="14.1" customHeight="1" x14ac:dyDescent="0.2">
      <c r="A149" s="117" t="s">
        <v>50</v>
      </c>
      <c r="B149" s="118" t="s">
        <v>105</v>
      </c>
      <c r="C149" s="187" t="e">
        <f t="shared" si="3"/>
        <v>#DIV/0!</v>
      </c>
      <c r="D149" s="119">
        <f>D136</f>
        <v>0</v>
      </c>
    </row>
    <row r="150" spans="1:4" ht="14.1" customHeight="1" x14ac:dyDescent="0.2">
      <c r="A150" s="207" t="s">
        <v>111</v>
      </c>
      <c r="B150" s="208"/>
      <c r="C150" s="133"/>
      <c r="D150" s="171">
        <f>IFERROR(SUM(D148:D149),"ERRO")</f>
        <v>0</v>
      </c>
    </row>
    <row r="151" spans="1:4" ht="14.1" customHeight="1" x14ac:dyDescent="0.2">
      <c r="A151" s="108"/>
      <c r="B151" s="108"/>
      <c r="C151" s="108"/>
      <c r="D151" s="108"/>
    </row>
    <row r="152" spans="1:4" ht="14.1" customHeight="1" x14ac:dyDescent="0.2">
      <c r="A152" s="108"/>
      <c r="B152" s="108"/>
      <c r="C152" s="108"/>
      <c r="D152" s="108"/>
    </row>
    <row r="153" spans="1:4" ht="14.1" customHeight="1" x14ac:dyDescent="0.2">
      <c r="A153" s="108"/>
      <c r="B153" s="108"/>
      <c r="C153" s="108"/>
      <c r="D153" s="108"/>
    </row>
  </sheetData>
  <sheetProtection password="89A9" sheet="1" objects="1" scenarios="1"/>
  <mergeCells count="57">
    <mergeCell ref="A31:D31"/>
    <mergeCell ref="A3:D3"/>
    <mergeCell ref="A9:D9"/>
    <mergeCell ref="A10:D10"/>
    <mergeCell ref="A12:D12"/>
    <mergeCell ref="A20:B20"/>
    <mergeCell ref="A21:D21"/>
    <mergeCell ref="A22:D22"/>
    <mergeCell ref="A24:D24"/>
    <mergeCell ref="A25:D25"/>
    <mergeCell ref="A30:B30"/>
    <mergeCell ref="A54:B54"/>
    <mergeCell ref="A32:D32"/>
    <mergeCell ref="A34:D34"/>
    <mergeCell ref="A43:B43"/>
    <mergeCell ref="A45:B45"/>
    <mergeCell ref="A46:D46"/>
    <mergeCell ref="A47:D47"/>
    <mergeCell ref="A48:D48"/>
    <mergeCell ref="A50:B50"/>
    <mergeCell ref="A51:B51"/>
    <mergeCell ref="A52:B52"/>
    <mergeCell ref="A53:B53"/>
    <mergeCell ref="A90:D90"/>
    <mergeCell ref="A55:B55"/>
    <mergeCell ref="A57:D57"/>
    <mergeCell ref="A67:B67"/>
    <mergeCell ref="A68:D68"/>
    <mergeCell ref="A69:D69"/>
    <mergeCell ref="A71:B71"/>
    <mergeCell ref="C71:D71"/>
    <mergeCell ref="A76:B76"/>
    <mergeCell ref="A78:D78"/>
    <mergeCell ref="A86:B86"/>
    <mergeCell ref="A88:D88"/>
    <mergeCell ref="A89:D89"/>
    <mergeCell ref="A125:D125"/>
    <mergeCell ref="A92:D92"/>
    <mergeCell ref="A100:B100"/>
    <mergeCell ref="A102:D102"/>
    <mergeCell ref="A105:B105"/>
    <mergeCell ref="A107:D107"/>
    <mergeCell ref="A111:B111"/>
    <mergeCell ref="A113:D113"/>
    <mergeCell ref="A115:B115"/>
    <mergeCell ref="A116:B116"/>
    <mergeCell ref="A117:B117"/>
    <mergeCell ref="A124:B124"/>
    <mergeCell ref="A142:B142"/>
    <mergeCell ref="A148:B148"/>
    <mergeCell ref="A150:B150"/>
    <mergeCell ref="A126:D126"/>
    <mergeCell ref="A128:D128"/>
    <mergeCell ref="A136:B136"/>
    <mergeCell ref="A137:D137"/>
    <mergeCell ref="A138:D138"/>
    <mergeCell ref="A140:D140"/>
  </mergeCells>
  <dataValidations count="2">
    <dataValidation type="date" allowBlank="1" showInputMessage="1" showErrorMessage="1" error="Inserir data no formato dd/mm/aaaa." sqref="C8:D8">
      <formula1>36526</formula1>
      <formula2>72686</formula2>
    </dataValidation>
    <dataValidation type="decimal" allowBlank="1" showInputMessage="1" showErrorMessage="1" error="Inserir decimal entre 0,00 e 999999999,99." sqref="D14 C15:C19 C27:C29 C36:C42 C44 D50:D55 D19 C80:C85 D61:D66 C104 D115:D117 C120:C121 C94:C99 C6:D6 C130:C135">
      <formula1>0</formula1>
      <formula2>999999999.99</formula2>
    </dataValidation>
  </dataValidations>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3"/>
  <sheetViews>
    <sheetView showGridLines="0" zoomScale="120" zoomScaleNormal="120" workbookViewId="0">
      <selection activeCell="C130" sqref="C130:C135"/>
    </sheetView>
  </sheetViews>
  <sheetFormatPr defaultColWidth="9.140625" defaultRowHeight="14.1" customHeight="1" x14ac:dyDescent="0.2"/>
  <cols>
    <col min="1" max="1" width="3.28515625" style="11" customWidth="1"/>
    <col min="2" max="2" width="62.7109375" style="11" customWidth="1"/>
    <col min="3" max="3" width="15.7109375" style="11" customWidth="1"/>
    <col min="4" max="4" width="13.5703125" style="11" customWidth="1"/>
    <col min="5" max="5" width="5.5703125" style="11" customWidth="1"/>
    <col min="6" max="6" width="6.5703125" style="11" bestFit="1" customWidth="1"/>
    <col min="7" max="7" width="8.140625" style="11" hidden="1" customWidth="1"/>
    <col min="8" max="9" width="0" style="11" hidden="1" customWidth="1"/>
    <col min="10" max="10" width="8.5703125" style="11" hidden="1" customWidth="1"/>
    <col min="11" max="11" width="6.140625" style="11" hidden="1" customWidth="1"/>
    <col min="12" max="16" width="0" style="11" hidden="1" customWidth="1"/>
    <col min="17" max="16384" width="9.140625" style="11"/>
  </cols>
  <sheetData>
    <row r="1" spans="1:4" ht="14.1" customHeight="1" x14ac:dyDescent="0.25">
      <c r="A1" s="142" t="s">
        <v>213</v>
      </c>
      <c r="B1" s="15"/>
      <c r="D1" s="102" t="s">
        <v>212</v>
      </c>
    </row>
    <row r="2" spans="1:4" ht="6.95" customHeight="1" x14ac:dyDescent="0.2">
      <c r="A2" s="103"/>
      <c r="B2" s="103"/>
      <c r="C2" s="103"/>
      <c r="D2" s="103"/>
    </row>
    <row r="3" spans="1:4" ht="14.1" customHeight="1" x14ac:dyDescent="0.2">
      <c r="A3" s="209" t="s">
        <v>10</v>
      </c>
      <c r="B3" s="209"/>
      <c r="C3" s="209"/>
      <c r="D3" s="209"/>
    </row>
    <row r="4" spans="1:4" ht="14.1" customHeight="1" x14ac:dyDescent="0.2">
      <c r="A4" s="104">
        <v>1</v>
      </c>
      <c r="B4" s="104" t="s">
        <v>11</v>
      </c>
      <c r="C4" s="104" t="s">
        <v>211</v>
      </c>
      <c r="D4" s="105"/>
    </row>
    <row r="5" spans="1:4" ht="14.1" customHeight="1" x14ac:dyDescent="0.2">
      <c r="A5" s="104">
        <v>2</v>
      </c>
      <c r="B5" s="104" t="s">
        <v>12</v>
      </c>
      <c r="C5" s="106" t="s">
        <v>13</v>
      </c>
      <c r="D5" s="107"/>
    </row>
    <row r="6" spans="1:4" ht="14.1" customHeight="1" x14ac:dyDescent="0.2">
      <c r="A6" s="104">
        <v>3</v>
      </c>
      <c r="B6" s="104" t="s">
        <v>14</v>
      </c>
      <c r="C6" s="74"/>
      <c r="D6" s="75"/>
    </row>
    <row r="7" spans="1:4" ht="14.1" customHeight="1" x14ac:dyDescent="0.2">
      <c r="A7" s="104">
        <v>4</v>
      </c>
      <c r="B7" s="104" t="s">
        <v>15</v>
      </c>
      <c r="C7" s="76"/>
      <c r="D7" s="77"/>
    </row>
    <row r="8" spans="1:4" ht="14.1" customHeight="1" x14ac:dyDescent="0.2">
      <c r="A8" s="104">
        <v>5</v>
      </c>
      <c r="B8" s="104" t="s">
        <v>16</v>
      </c>
      <c r="C8" s="78"/>
      <c r="D8" s="79"/>
    </row>
    <row r="9" spans="1:4" ht="14.1" customHeight="1" x14ac:dyDescent="0.2">
      <c r="A9" s="234" t="s">
        <v>190</v>
      </c>
      <c r="B9" s="234"/>
      <c r="C9" s="234"/>
      <c r="D9" s="234"/>
    </row>
    <row r="10" spans="1:4" ht="14.1" customHeight="1" x14ac:dyDescent="0.2">
      <c r="A10" s="234" t="s">
        <v>191</v>
      </c>
      <c r="B10" s="234"/>
      <c r="C10" s="234"/>
      <c r="D10" s="234"/>
    </row>
    <row r="11" spans="1:4" ht="14.1" customHeight="1" x14ac:dyDescent="0.2">
      <c r="A11" s="108"/>
      <c r="B11" s="108"/>
      <c r="C11" s="108"/>
      <c r="D11" s="108"/>
    </row>
    <row r="12" spans="1:4" ht="14.1" customHeight="1" x14ac:dyDescent="0.2">
      <c r="A12" s="209" t="s">
        <v>17</v>
      </c>
      <c r="B12" s="209"/>
      <c r="C12" s="209"/>
      <c r="D12" s="209"/>
    </row>
    <row r="13" spans="1:4" ht="14.1" customHeight="1" x14ac:dyDescent="0.2">
      <c r="A13" s="84">
        <v>1</v>
      </c>
      <c r="B13" s="84" t="s">
        <v>19</v>
      </c>
      <c r="C13" s="84" t="s">
        <v>20</v>
      </c>
      <c r="D13" s="84" t="s">
        <v>21</v>
      </c>
    </row>
    <row r="14" spans="1:4" ht="14.1" customHeight="1" x14ac:dyDescent="0.2">
      <c r="A14" s="80" t="s">
        <v>22</v>
      </c>
      <c r="B14" s="80" t="s">
        <v>23</v>
      </c>
      <c r="C14" s="80"/>
      <c r="D14" s="81"/>
    </row>
    <row r="15" spans="1:4" ht="14.1" customHeight="1" x14ac:dyDescent="0.2">
      <c r="A15" s="80" t="s">
        <v>24</v>
      </c>
      <c r="B15" s="80" t="s">
        <v>25</v>
      </c>
      <c r="C15" s="82">
        <v>0.3</v>
      </c>
      <c r="D15" s="109">
        <f>IFERROR(ROUND(D14*C15,2),"ERRO")</f>
        <v>0</v>
      </c>
    </row>
    <row r="16" spans="1:4" ht="14.1" customHeight="1" x14ac:dyDescent="0.2">
      <c r="A16" s="80" t="s">
        <v>26</v>
      </c>
      <c r="B16" s="80" t="s">
        <v>27</v>
      </c>
      <c r="C16" s="82">
        <v>0</v>
      </c>
      <c r="D16" s="110">
        <f>IFERROR(ROUND(D14*C16,2),"ERRO")</f>
        <v>0</v>
      </c>
    </row>
    <row r="17" spans="1:4" ht="14.1" customHeight="1" x14ac:dyDescent="0.2">
      <c r="A17" s="80" t="s">
        <v>28</v>
      </c>
      <c r="B17" s="80" t="s">
        <v>29</v>
      </c>
      <c r="C17" s="82">
        <v>0</v>
      </c>
      <c r="D17" s="110">
        <f>IFERROR(ROUND((D14+D15)/220*120*C17,2),"ERRO")</f>
        <v>0</v>
      </c>
    </row>
    <row r="18" spans="1:4" ht="14.1" customHeight="1" x14ac:dyDescent="0.2">
      <c r="A18" s="80" t="s">
        <v>30</v>
      </c>
      <c r="B18" s="80" t="s">
        <v>31</v>
      </c>
      <c r="C18" s="82">
        <v>0</v>
      </c>
      <c r="D18" s="110">
        <v>0</v>
      </c>
    </row>
    <row r="19" spans="1:4" ht="14.1" customHeight="1" x14ac:dyDescent="0.2">
      <c r="A19" s="80" t="s">
        <v>32</v>
      </c>
      <c r="B19" s="83" t="s">
        <v>173</v>
      </c>
      <c r="C19" s="100">
        <v>0</v>
      </c>
      <c r="D19" s="81">
        <f>IFERROR(ROUND((D17+D18)*C19,2),"ERRO")</f>
        <v>0</v>
      </c>
    </row>
    <row r="20" spans="1:4" ht="14.1" customHeight="1" x14ac:dyDescent="0.2">
      <c r="A20" s="244" t="s">
        <v>33</v>
      </c>
      <c r="B20" s="244"/>
      <c r="C20" s="111"/>
      <c r="D20" s="112">
        <f>IFERROR(SUM(D14:D19),"ERRO")</f>
        <v>0</v>
      </c>
    </row>
    <row r="21" spans="1:4" ht="14.1" customHeight="1" x14ac:dyDescent="0.2">
      <c r="A21" s="213" t="s">
        <v>193</v>
      </c>
      <c r="B21" s="213"/>
      <c r="C21" s="213"/>
      <c r="D21" s="213"/>
    </row>
    <row r="22" spans="1:4" ht="14.1" customHeight="1" x14ac:dyDescent="0.2">
      <c r="A22" s="213" t="s">
        <v>189</v>
      </c>
      <c r="B22" s="213"/>
      <c r="C22" s="213"/>
      <c r="D22" s="213"/>
    </row>
    <row r="23" spans="1:4" ht="14.1" customHeight="1" x14ac:dyDescent="0.2">
      <c r="A23" s="113"/>
      <c r="B23" s="113"/>
      <c r="C23" s="113"/>
      <c r="D23" s="108"/>
    </row>
    <row r="24" spans="1:4" ht="14.1" customHeight="1" x14ac:dyDescent="0.2">
      <c r="A24" s="209" t="s">
        <v>34</v>
      </c>
      <c r="B24" s="209"/>
      <c r="C24" s="209"/>
      <c r="D24" s="209"/>
    </row>
    <row r="25" spans="1:4" ht="14.1" customHeight="1" x14ac:dyDescent="0.2">
      <c r="A25" s="241" t="s">
        <v>35</v>
      </c>
      <c r="B25" s="242"/>
      <c r="C25" s="242"/>
      <c r="D25" s="243"/>
    </row>
    <row r="26" spans="1:4" ht="14.1" customHeight="1" x14ac:dyDescent="0.2">
      <c r="A26" s="84" t="s">
        <v>36</v>
      </c>
      <c r="B26" s="84" t="s">
        <v>37</v>
      </c>
      <c r="C26" s="84" t="s">
        <v>20</v>
      </c>
      <c r="D26" s="84" t="s">
        <v>38</v>
      </c>
    </row>
    <row r="27" spans="1:4" ht="14.1" customHeight="1" x14ac:dyDescent="0.2">
      <c r="A27" s="80" t="s">
        <v>22</v>
      </c>
      <c r="B27" s="80" t="s">
        <v>39</v>
      </c>
      <c r="C27" s="82">
        <v>8.3299999999999999E-2</v>
      </c>
      <c r="D27" s="109">
        <f>IFERROR(ROUND(D20*C27,2),"ERRO")</f>
        <v>0</v>
      </c>
    </row>
    <row r="28" spans="1:4" ht="14.1" customHeight="1" x14ac:dyDescent="0.2">
      <c r="A28" s="80" t="s">
        <v>24</v>
      </c>
      <c r="B28" s="80" t="s">
        <v>40</v>
      </c>
      <c r="C28" s="82">
        <v>0</v>
      </c>
      <c r="D28" s="109">
        <f>IFERROR(ROUND(D20*C28,2),"ERRO")</f>
        <v>0</v>
      </c>
    </row>
    <row r="29" spans="1:4" ht="14.1" customHeight="1" x14ac:dyDescent="0.2">
      <c r="A29" s="80" t="s">
        <v>26</v>
      </c>
      <c r="B29" s="80" t="s">
        <v>41</v>
      </c>
      <c r="C29" s="82">
        <v>3.0249999999999999E-2</v>
      </c>
      <c r="D29" s="109">
        <f>IFERROR(ROUND(D20*C29,2),"ERRO")</f>
        <v>0</v>
      </c>
    </row>
    <row r="30" spans="1:4" ht="14.1" customHeight="1" x14ac:dyDescent="0.2">
      <c r="A30" s="240" t="s">
        <v>33</v>
      </c>
      <c r="B30" s="240"/>
      <c r="C30" s="85"/>
      <c r="D30" s="114">
        <f>IFERROR(SUM(D27:D29),"ERRO")</f>
        <v>0</v>
      </c>
    </row>
    <row r="31" spans="1:4" ht="24" customHeight="1" x14ac:dyDescent="0.2">
      <c r="A31" s="234" t="s">
        <v>194</v>
      </c>
      <c r="B31" s="234"/>
      <c r="C31" s="234"/>
      <c r="D31" s="234"/>
    </row>
    <row r="32" spans="1:4" ht="24" customHeight="1" x14ac:dyDescent="0.2">
      <c r="A32" s="234" t="s">
        <v>195</v>
      </c>
      <c r="B32" s="234"/>
      <c r="C32" s="234"/>
      <c r="D32" s="234"/>
    </row>
    <row r="33" spans="1:4" ht="6.95" customHeight="1" x14ac:dyDescent="0.2">
      <c r="A33" s="108"/>
      <c r="B33" s="108"/>
      <c r="C33" s="108"/>
      <c r="D33" s="108"/>
    </row>
    <row r="34" spans="1:4" ht="14.1" customHeight="1" x14ac:dyDescent="0.2">
      <c r="A34" s="237" t="s">
        <v>42</v>
      </c>
      <c r="B34" s="238"/>
      <c r="C34" s="238"/>
      <c r="D34" s="239"/>
    </row>
    <row r="35" spans="1:4" ht="14.1" customHeight="1" x14ac:dyDescent="0.2">
      <c r="A35" s="115" t="s">
        <v>43</v>
      </c>
      <c r="B35" s="116" t="s">
        <v>44</v>
      </c>
      <c r="C35" s="115" t="s">
        <v>20</v>
      </c>
      <c r="D35" s="115" t="s">
        <v>38</v>
      </c>
    </row>
    <row r="36" spans="1:4" ht="14.1" customHeight="1" x14ac:dyDescent="0.2">
      <c r="A36" s="117" t="s">
        <v>22</v>
      </c>
      <c r="B36" s="118" t="s">
        <v>45</v>
      </c>
      <c r="C36" s="86"/>
      <c r="D36" s="119">
        <f t="shared" ref="D36:D42" si="0">IFERROR(ROUND(($D$20+$D$30)*C36,2),"ERRO")</f>
        <v>0</v>
      </c>
    </row>
    <row r="37" spans="1:4" ht="14.1" customHeight="1" x14ac:dyDescent="0.2">
      <c r="A37" s="117" t="s">
        <v>24</v>
      </c>
      <c r="B37" s="118" t="s">
        <v>46</v>
      </c>
      <c r="C37" s="86"/>
      <c r="D37" s="119">
        <f t="shared" si="0"/>
        <v>0</v>
      </c>
    </row>
    <row r="38" spans="1:4" ht="14.1" customHeight="1" x14ac:dyDescent="0.2">
      <c r="A38" s="117" t="s">
        <v>26</v>
      </c>
      <c r="B38" s="118" t="s">
        <v>47</v>
      </c>
      <c r="C38" s="86"/>
      <c r="D38" s="119">
        <f t="shared" si="0"/>
        <v>0</v>
      </c>
    </row>
    <row r="39" spans="1:4" ht="14.1" customHeight="1" x14ac:dyDescent="0.2">
      <c r="A39" s="117" t="s">
        <v>28</v>
      </c>
      <c r="B39" s="118" t="s">
        <v>48</v>
      </c>
      <c r="C39" s="86"/>
      <c r="D39" s="119">
        <f t="shared" si="0"/>
        <v>0</v>
      </c>
    </row>
    <row r="40" spans="1:4" ht="14.1" customHeight="1" x14ac:dyDescent="0.2">
      <c r="A40" s="117" t="s">
        <v>30</v>
      </c>
      <c r="B40" s="118" t="s">
        <v>49</v>
      </c>
      <c r="C40" s="86"/>
      <c r="D40" s="119">
        <f t="shared" si="0"/>
        <v>0</v>
      </c>
    </row>
    <row r="41" spans="1:4" ht="14.1" customHeight="1" x14ac:dyDescent="0.2">
      <c r="A41" s="117" t="s">
        <v>50</v>
      </c>
      <c r="B41" s="118" t="s">
        <v>51</v>
      </c>
      <c r="C41" s="86"/>
      <c r="D41" s="119">
        <f t="shared" si="0"/>
        <v>0</v>
      </c>
    </row>
    <row r="42" spans="1:4" ht="14.1" customHeight="1" x14ac:dyDescent="0.2">
      <c r="A42" s="117" t="s">
        <v>32</v>
      </c>
      <c r="B42" s="118" t="s">
        <v>52</v>
      </c>
      <c r="C42" s="86"/>
      <c r="D42" s="119">
        <f t="shared" si="0"/>
        <v>0</v>
      </c>
    </row>
    <row r="43" spans="1:4" ht="14.1" customHeight="1" x14ac:dyDescent="0.2">
      <c r="A43" s="217" t="s">
        <v>53</v>
      </c>
      <c r="B43" s="218"/>
      <c r="C43" s="120">
        <f>SUM(C36:C42)</f>
        <v>0</v>
      </c>
      <c r="D43" s="121">
        <f>IFERROR(SUM(D36:D42),"ERRO")</f>
        <v>0</v>
      </c>
    </row>
    <row r="44" spans="1:4" ht="14.1" customHeight="1" x14ac:dyDescent="0.2">
      <c r="A44" s="117" t="s">
        <v>54</v>
      </c>
      <c r="B44" s="118" t="s">
        <v>55</v>
      </c>
      <c r="C44" s="86"/>
      <c r="D44" s="119">
        <f>IFERROR(ROUND(($D$20+$D$30)*C44,2),"ERRO")</f>
        <v>0</v>
      </c>
    </row>
    <row r="45" spans="1:4" ht="14.1" customHeight="1" x14ac:dyDescent="0.2">
      <c r="A45" s="236" t="s">
        <v>33</v>
      </c>
      <c r="B45" s="228"/>
      <c r="C45" s="122">
        <f>SUM(C43:C44)</f>
        <v>0</v>
      </c>
      <c r="D45" s="123">
        <f>IFERROR(SUM(D43:D44),"ERRO")</f>
        <v>0</v>
      </c>
    </row>
    <row r="46" spans="1:4" ht="12" x14ac:dyDescent="0.2">
      <c r="A46" s="234" t="s">
        <v>196</v>
      </c>
      <c r="B46" s="234"/>
      <c r="C46" s="234"/>
      <c r="D46" s="234"/>
    </row>
    <row r="47" spans="1:4" ht="12" x14ac:dyDescent="0.2">
      <c r="A47" s="235" t="s">
        <v>197</v>
      </c>
      <c r="B47" s="234"/>
      <c r="C47" s="234"/>
      <c r="D47" s="234"/>
    </row>
    <row r="48" spans="1:4" ht="14.1" customHeight="1" x14ac:dyDescent="0.2">
      <c r="A48" s="235" t="s">
        <v>198</v>
      </c>
      <c r="B48" s="234"/>
      <c r="C48" s="234"/>
      <c r="D48" s="234"/>
    </row>
    <row r="49" spans="1:4" ht="14.1" customHeight="1" x14ac:dyDescent="0.2">
      <c r="A49" s="124"/>
      <c r="B49" s="124"/>
      <c r="C49" s="124"/>
      <c r="D49" s="124"/>
    </row>
    <row r="50" spans="1:4" ht="14.1" customHeight="1" x14ac:dyDescent="0.2">
      <c r="A50" s="210" t="s">
        <v>56</v>
      </c>
      <c r="B50" s="211"/>
      <c r="C50" s="125"/>
      <c r="D50" s="87"/>
    </row>
    <row r="51" spans="1:4" ht="14.1" customHeight="1" x14ac:dyDescent="0.2">
      <c r="A51" s="222" t="s">
        <v>57</v>
      </c>
      <c r="B51" s="212"/>
      <c r="C51" s="126"/>
      <c r="D51" s="88"/>
    </row>
    <row r="52" spans="1:4" ht="14.1" customHeight="1" x14ac:dyDescent="0.2">
      <c r="A52" s="222" t="s">
        <v>58</v>
      </c>
      <c r="B52" s="212"/>
      <c r="C52" s="126"/>
      <c r="D52" s="89"/>
    </row>
    <row r="53" spans="1:4" ht="14.1" customHeight="1" x14ac:dyDescent="0.2">
      <c r="A53" s="222" t="s">
        <v>59</v>
      </c>
      <c r="B53" s="212"/>
      <c r="C53" s="126"/>
      <c r="D53" s="90"/>
    </row>
    <row r="54" spans="1:4" ht="14.1" customHeight="1" x14ac:dyDescent="0.2">
      <c r="A54" s="222" t="s">
        <v>60</v>
      </c>
      <c r="B54" s="212"/>
      <c r="C54" s="126"/>
      <c r="D54" s="88"/>
    </row>
    <row r="55" spans="1:4" ht="14.1" customHeight="1" x14ac:dyDescent="0.2">
      <c r="A55" s="223" t="s">
        <v>61</v>
      </c>
      <c r="B55" s="224"/>
      <c r="C55" s="127"/>
      <c r="D55" s="91"/>
    </row>
    <row r="56" spans="1:4" ht="14.1" customHeight="1" x14ac:dyDescent="0.2">
      <c r="A56" s="124"/>
      <c r="B56" s="108"/>
      <c r="C56" s="108"/>
      <c r="D56" s="108"/>
    </row>
    <row r="57" spans="1:4" ht="14.1" customHeight="1" x14ac:dyDescent="0.2">
      <c r="A57" s="228" t="s">
        <v>62</v>
      </c>
      <c r="B57" s="229"/>
      <c r="C57" s="229"/>
      <c r="D57" s="230"/>
    </row>
    <row r="58" spans="1:4" ht="14.1" customHeight="1" x14ac:dyDescent="0.2">
      <c r="A58" s="115" t="s">
        <v>63</v>
      </c>
      <c r="B58" s="116" t="s">
        <v>64</v>
      </c>
      <c r="C58" s="128"/>
      <c r="D58" s="129" t="s">
        <v>38</v>
      </c>
    </row>
    <row r="59" spans="1:4" ht="14.1" customHeight="1" x14ac:dyDescent="0.2">
      <c r="A59" s="117" t="s">
        <v>22</v>
      </c>
      <c r="B59" s="118" t="s">
        <v>65</v>
      </c>
      <c r="C59" s="130"/>
      <c r="D59" s="131">
        <f>IFERROR(IF(ROUND(D50*D51*D52,2)&gt;ROUND(D14*D53,2),ROUND((D50*D51*D52)-(D14*D53),2),0),"ERRO")</f>
        <v>0</v>
      </c>
    </row>
    <row r="60" spans="1:4" ht="14.1" customHeight="1" x14ac:dyDescent="0.2">
      <c r="A60" s="117" t="s">
        <v>24</v>
      </c>
      <c r="B60" s="118" t="s">
        <v>66</v>
      </c>
      <c r="C60" s="130"/>
      <c r="D60" s="119">
        <f>IFERROR(ROUND((D52*D54)-((D52*D54)*D55),2),"ERRO")</f>
        <v>0</v>
      </c>
    </row>
    <row r="61" spans="1:4" ht="14.1" customHeight="1" x14ac:dyDescent="0.2">
      <c r="A61" s="117" t="s">
        <v>26</v>
      </c>
      <c r="B61" s="118" t="s">
        <v>67</v>
      </c>
      <c r="C61" s="130"/>
      <c r="D61" s="92"/>
    </row>
    <row r="62" spans="1:4" ht="14.1" customHeight="1" x14ac:dyDescent="0.2">
      <c r="A62" s="117" t="s">
        <v>28</v>
      </c>
      <c r="B62" s="118" t="s">
        <v>68</v>
      </c>
      <c r="C62" s="130"/>
      <c r="D62" s="92"/>
    </row>
    <row r="63" spans="1:4" ht="14.1" customHeight="1" x14ac:dyDescent="0.2">
      <c r="A63" s="117" t="s">
        <v>30</v>
      </c>
      <c r="B63" s="118" t="s">
        <v>69</v>
      </c>
      <c r="C63" s="130"/>
      <c r="D63" s="92"/>
    </row>
    <row r="64" spans="1:4" ht="14.1" customHeight="1" x14ac:dyDescent="0.2">
      <c r="A64" s="117" t="s">
        <v>50</v>
      </c>
      <c r="B64" s="93" t="s">
        <v>199</v>
      </c>
      <c r="C64" s="172"/>
      <c r="D64" s="92"/>
    </row>
    <row r="65" spans="1:15" ht="14.1" customHeight="1" x14ac:dyDescent="0.2">
      <c r="A65" s="117" t="s">
        <v>32</v>
      </c>
      <c r="B65" s="93" t="s">
        <v>200</v>
      </c>
      <c r="C65" s="172"/>
      <c r="D65" s="92"/>
    </row>
    <row r="66" spans="1:15" ht="14.1" customHeight="1" x14ac:dyDescent="0.2">
      <c r="A66" s="117" t="s">
        <v>54</v>
      </c>
      <c r="B66" s="93" t="s">
        <v>192</v>
      </c>
      <c r="C66" s="172"/>
      <c r="D66" s="92"/>
    </row>
    <row r="67" spans="1:15" ht="14.1" customHeight="1" x14ac:dyDescent="0.2">
      <c r="A67" s="236" t="s">
        <v>33</v>
      </c>
      <c r="B67" s="228"/>
      <c r="C67" s="132"/>
      <c r="D67" s="123">
        <f>SUM(D59:D66)</f>
        <v>0</v>
      </c>
    </row>
    <row r="68" spans="1:15" ht="14.1" customHeight="1" x14ac:dyDescent="0.2">
      <c r="A68" s="234" t="s">
        <v>201</v>
      </c>
      <c r="B68" s="234"/>
      <c r="C68" s="234"/>
      <c r="D68" s="234"/>
    </row>
    <row r="69" spans="1:15" ht="24" customHeight="1" x14ac:dyDescent="0.2">
      <c r="A69" s="231" t="s">
        <v>202</v>
      </c>
      <c r="B69" s="231"/>
      <c r="C69" s="231"/>
      <c r="D69" s="231"/>
    </row>
    <row r="70" spans="1:15" ht="14.1" customHeight="1" x14ac:dyDescent="0.2">
      <c r="A70" s="108"/>
      <c r="B70" s="108"/>
      <c r="C70" s="108"/>
      <c r="D70" s="108"/>
    </row>
    <row r="71" spans="1:15" ht="14.1" customHeight="1" x14ac:dyDescent="0.2">
      <c r="A71" s="217" t="s">
        <v>70</v>
      </c>
      <c r="B71" s="218"/>
      <c r="C71" s="232"/>
      <c r="D71" s="233"/>
    </row>
    <row r="72" spans="1:15" ht="14.1" customHeight="1" x14ac:dyDescent="0.2">
      <c r="A72" s="115">
        <v>2</v>
      </c>
      <c r="B72" s="116" t="s">
        <v>71</v>
      </c>
      <c r="C72" s="128"/>
      <c r="D72" s="115" t="s">
        <v>38</v>
      </c>
    </row>
    <row r="73" spans="1:15" ht="14.1" customHeight="1" x14ac:dyDescent="0.2">
      <c r="A73" s="117" t="s">
        <v>36</v>
      </c>
      <c r="B73" s="118" t="s">
        <v>72</v>
      </c>
      <c r="C73" s="130"/>
      <c r="D73" s="119">
        <f>D30</f>
        <v>0</v>
      </c>
    </row>
    <row r="74" spans="1:15" ht="14.1" customHeight="1" x14ac:dyDescent="0.2">
      <c r="A74" s="117" t="s">
        <v>43</v>
      </c>
      <c r="B74" s="118" t="s">
        <v>44</v>
      </c>
      <c r="C74" s="130"/>
      <c r="D74" s="119">
        <f>D45</f>
        <v>0</v>
      </c>
    </row>
    <row r="75" spans="1:15" ht="14.1" customHeight="1" x14ac:dyDescent="0.2">
      <c r="A75" s="117" t="s">
        <v>63</v>
      </c>
      <c r="B75" s="118" t="s">
        <v>64</v>
      </c>
      <c r="C75" s="130"/>
      <c r="D75" s="119">
        <f>D67</f>
        <v>0</v>
      </c>
    </row>
    <row r="76" spans="1:15" ht="14.1" customHeight="1" x14ac:dyDescent="0.2">
      <c r="A76" s="207" t="s">
        <v>73</v>
      </c>
      <c r="B76" s="208"/>
      <c r="C76" s="133"/>
      <c r="D76" s="134">
        <f>IFERROR(SUM(D73:D75),"ERRO")</f>
        <v>0</v>
      </c>
      <c r="G76" s="11" t="s">
        <v>150</v>
      </c>
      <c r="K76" s="11" t="s">
        <v>151</v>
      </c>
    </row>
    <row r="77" spans="1:15" ht="14.1" customHeight="1" x14ac:dyDescent="0.2">
      <c r="A77" s="113"/>
      <c r="B77" s="108"/>
      <c r="C77" s="108"/>
      <c r="D77" s="108"/>
      <c r="K77" s="135">
        <v>0.05</v>
      </c>
      <c r="L77" s="11" t="s">
        <v>152</v>
      </c>
    </row>
    <row r="78" spans="1:15" ht="14.1" customHeight="1" x14ac:dyDescent="0.2">
      <c r="A78" s="209" t="s">
        <v>74</v>
      </c>
      <c r="B78" s="209"/>
      <c r="C78" s="209"/>
      <c r="D78" s="209"/>
      <c r="K78" s="136">
        <f>(1/12)*K77</f>
        <v>4.1666666666666666E-3</v>
      </c>
    </row>
    <row r="79" spans="1:15" ht="14.1" customHeight="1" x14ac:dyDescent="0.2">
      <c r="A79" s="115">
        <v>3</v>
      </c>
      <c r="B79" s="115" t="s">
        <v>76</v>
      </c>
      <c r="C79" s="115" t="s">
        <v>20</v>
      </c>
      <c r="D79" s="115" t="s">
        <v>38</v>
      </c>
      <c r="G79" s="12" t="s">
        <v>153</v>
      </c>
      <c r="K79" s="12" t="s">
        <v>154</v>
      </c>
      <c r="N79" s="11" t="s">
        <v>155</v>
      </c>
    </row>
    <row r="80" spans="1:15" ht="14.1" customHeight="1" x14ac:dyDescent="0.2">
      <c r="A80" s="117" t="s">
        <v>22</v>
      </c>
      <c r="B80" s="137" t="s">
        <v>77</v>
      </c>
      <c r="C80" s="86"/>
      <c r="D80" s="119">
        <f>IFERROR(ROUND($D$20*C80,2),"ERRO")</f>
        <v>0</v>
      </c>
      <c r="G80" s="11">
        <v>1</v>
      </c>
      <c r="H80" s="138" t="s">
        <v>144</v>
      </c>
      <c r="I80" s="138"/>
      <c r="K80" s="11">
        <v>1</v>
      </c>
      <c r="L80" s="138" t="s">
        <v>144</v>
      </c>
      <c r="N80" s="139">
        <f>G87</f>
        <v>3.8222222222222213E-2</v>
      </c>
      <c r="O80" s="11" t="s">
        <v>150</v>
      </c>
    </row>
    <row r="81" spans="1:15" ht="14.1" customHeight="1" thickBot="1" x14ac:dyDescent="0.25">
      <c r="A81" s="117" t="s">
        <v>24</v>
      </c>
      <c r="B81" s="137" t="s">
        <v>78</v>
      </c>
      <c r="C81" s="86"/>
      <c r="D81" s="119">
        <f t="shared" ref="D81:D85" si="1">IFERROR(ROUND($D$20*C81,2),"ERRO")</f>
        <v>0</v>
      </c>
      <c r="G81" s="11">
        <f>1/12</f>
        <v>8.3333333333333329E-2</v>
      </c>
      <c r="H81" s="11" t="s">
        <v>145</v>
      </c>
      <c r="K81" s="11">
        <f>1/12</f>
        <v>8.3333333333333329E-2</v>
      </c>
      <c r="L81" s="11" t="s">
        <v>145</v>
      </c>
      <c r="N81" s="140">
        <f>K88</f>
        <v>1.9111111111111108E-3</v>
      </c>
      <c r="O81" s="11" t="s">
        <v>151</v>
      </c>
    </row>
    <row r="82" spans="1:15" ht="14.1" customHeight="1" thickBot="1" x14ac:dyDescent="0.25">
      <c r="A82" s="117" t="s">
        <v>26</v>
      </c>
      <c r="B82" s="137" t="s">
        <v>142</v>
      </c>
      <c r="C82" s="86"/>
      <c r="D82" s="119">
        <f t="shared" si="1"/>
        <v>0</v>
      </c>
      <c r="G82" s="11">
        <f>1/12</f>
        <v>8.3333333333333329E-2</v>
      </c>
      <c r="H82" s="11" t="s">
        <v>146</v>
      </c>
      <c r="K82" s="11">
        <f>1/12</f>
        <v>8.3333333333333329E-2</v>
      </c>
      <c r="L82" s="11" t="s">
        <v>146</v>
      </c>
      <c r="N82" s="141">
        <f>SUM(N80:N81)</f>
        <v>4.0133333333333326E-2</v>
      </c>
      <c r="O82" s="142" t="s">
        <v>156</v>
      </c>
    </row>
    <row r="83" spans="1:15" ht="14.1" customHeight="1" x14ac:dyDescent="0.2">
      <c r="A83" s="117" t="s">
        <v>28</v>
      </c>
      <c r="B83" s="137" t="s">
        <v>79</v>
      </c>
      <c r="C83" s="86"/>
      <c r="D83" s="119">
        <f t="shared" si="1"/>
        <v>0</v>
      </c>
      <c r="G83" s="143">
        <f>1/3/12</f>
        <v>2.7777777777777776E-2</v>
      </c>
      <c r="H83" s="11" t="s">
        <v>147</v>
      </c>
      <c r="K83" s="143">
        <f>1/3/12</f>
        <v>2.7777777777777776E-2</v>
      </c>
      <c r="L83" s="11" t="s">
        <v>147</v>
      </c>
      <c r="O83" s="11" t="s">
        <v>157</v>
      </c>
    </row>
    <row r="84" spans="1:15" ht="14.1" customHeight="1" x14ac:dyDescent="0.2">
      <c r="A84" s="117" t="s">
        <v>30</v>
      </c>
      <c r="B84" s="137" t="s">
        <v>80</v>
      </c>
      <c r="C84" s="86"/>
      <c r="D84" s="119">
        <f t="shared" si="1"/>
        <v>0</v>
      </c>
      <c r="G84" s="142">
        <f>SUM(G80:G83)</f>
        <v>1.1944444444444442</v>
      </c>
      <c r="H84" s="11" t="s">
        <v>149</v>
      </c>
      <c r="K84" s="142">
        <f>SUM(K80:K83)</f>
        <v>1.1944444444444442</v>
      </c>
      <c r="L84" s="11" t="s">
        <v>149</v>
      </c>
    </row>
    <row r="85" spans="1:15" ht="14.1" customHeight="1" x14ac:dyDescent="0.2">
      <c r="A85" s="117" t="s">
        <v>50</v>
      </c>
      <c r="B85" s="144" t="s">
        <v>143</v>
      </c>
      <c r="C85" s="86"/>
      <c r="D85" s="119">
        <f t="shared" si="1"/>
        <v>0</v>
      </c>
      <c r="G85" s="11">
        <v>0.08</v>
      </c>
      <c r="H85" s="11" t="s">
        <v>55</v>
      </c>
      <c r="K85" s="11">
        <v>0.08</v>
      </c>
      <c r="L85" s="11" t="s">
        <v>55</v>
      </c>
    </row>
    <row r="86" spans="1:15" ht="14.1" customHeight="1" x14ac:dyDescent="0.2">
      <c r="A86" s="207" t="s">
        <v>73</v>
      </c>
      <c r="B86" s="208"/>
      <c r="C86" s="133"/>
      <c r="D86" s="134">
        <f>IFERROR(SUM(D80:D85),"ERRO")</f>
        <v>0</v>
      </c>
      <c r="G86" s="143">
        <v>0.4</v>
      </c>
      <c r="H86" s="11" t="s">
        <v>148</v>
      </c>
      <c r="K86" s="11">
        <v>0.4</v>
      </c>
      <c r="L86" s="11" t="s">
        <v>148</v>
      </c>
    </row>
    <row r="87" spans="1:15" ht="14.1" customHeight="1" x14ac:dyDescent="0.2">
      <c r="A87" s="108"/>
      <c r="B87" s="108"/>
      <c r="C87" s="108"/>
      <c r="D87" s="108"/>
      <c r="G87" s="136">
        <f>G84*G85*G86</f>
        <v>3.8222222222222213E-2</v>
      </c>
      <c r="K87" s="145">
        <v>0.05</v>
      </c>
      <c r="L87" s="11" t="s">
        <v>152</v>
      </c>
    </row>
    <row r="88" spans="1:15" ht="14.1" customHeight="1" x14ac:dyDescent="0.2">
      <c r="A88" s="209" t="s">
        <v>81</v>
      </c>
      <c r="B88" s="209"/>
      <c r="C88" s="209"/>
      <c r="D88" s="209"/>
      <c r="H88" s="138"/>
      <c r="I88" s="138"/>
      <c r="K88" s="136">
        <f>K84*K85*K86*K87</f>
        <v>1.9111111111111108E-3</v>
      </c>
    </row>
    <row r="89" spans="1:15" ht="24" customHeight="1" x14ac:dyDescent="0.2">
      <c r="A89" s="213" t="s">
        <v>203</v>
      </c>
      <c r="B89" s="213"/>
      <c r="C89" s="213"/>
      <c r="D89" s="213"/>
      <c r="G89" s="146"/>
      <c r="H89" s="147"/>
      <c r="M89" s="148"/>
    </row>
    <row r="90" spans="1:15" ht="14.1" customHeight="1" x14ac:dyDescent="0.2">
      <c r="A90" s="213" t="s">
        <v>204</v>
      </c>
      <c r="B90" s="234"/>
      <c r="C90" s="234"/>
      <c r="D90" s="234"/>
    </row>
    <row r="91" spans="1:15" ht="6.95" customHeight="1" x14ac:dyDescent="0.2">
      <c r="A91" s="108"/>
      <c r="B91" s="108"/>
      <c r="C91" s="108"/>
      <c r="D91" s="149"/>
      <c r="G91" s="150"/>
      <c r="H91" s="150"/>
    </row>
    <row r="92" spans="1:15" ht="14.1" customHeight="1" x14ac:dyDescent="0.2">
      <c r="A92" s="228" t="s">
        <v>82</v>
      </c>
      <c r="B92" s="229"/>
      <c r="C92" s="229"/>
      <c r="D92" s="230"/>
    </row>
    <row r="93" spans="1:15" ht="14.1" customHeight="1" x14ac:dyDescent="0.2">
      <c r="A93" s="115" t="s">
        <v>83</v>
      </c>
      <c r="B93" s="115" t="s">
        <v>84</v>
      </c>
      <c r="C93" s="115" t="s">
        <v>20</v>
      </c>
      <c r="D93" s="115" t="s">
        <v>38</v>
      </c>
    </row>
    <row r="94" spans="1:15" ht="14.1" customHeight="1" x14ac:dyDescent="0.2">
      <c r="A94" s="117" t="s">
        <v>22</v>
      </c>
      <c r="B94" s="117" t="s">
        <v>85</v>
      </c>
      <c r="C94" s="94">
        <v>9.0749999999999997E-2</v>
      </c>
      <c r="D94" s="119">
        <f t="shared" ref="D94:D99" si="2">IFERROR(ROUND(($D$20+$D$76+$D$86)*C94,2),"ERRO")</f>
        <v>0</v>
      </c>
      <c r="F94" s="151"/>
      <c r="G94" s="152"/>
    </row>
    <row r="95" spans="1:15" ht="14.1" customHeight="1" x14ac:dyDescent="0.2">
      <c r="A95" s="117" t="s">
        <v>24</v>
      </c>
      <c r="B95" s="117" t="s">
        <v>86</v>
      </c>
      <c r="C95" s="86"/>
      <c r="D95" s="119">
        <f t="shared" si="2"/>
        <v>0</v>
      </c>
      <c r="F95" s="151"/>
      <c r="I95" s="150"/>
    </row>
    <row r="96" spans="1:15" ht="14.1" customHeight="1" x14ac:dyDescent="0.2">
      <c r="A96" s="117" t="s">
        <v>26</v>
      </c>
      <c r="B96" s="117" t="s">
        <v>87</v>
      </c>
      <c r="C96" s="86"/>
      <c r="D96" s="119">
        <f t="shared" si="2"/>
        <v>0</v>
      </c>
      <c r="F96" s="151"/>
    </row>
    <row r="97" spans="1:10" ht="14.1" customHeight="1" x14ac:dyDescent="0.2">
      <c r="A97" s="117" t="s">
        <v>28</v>
      </c>
      <c r="B97" s="153" t="s">
        <v>88</v>
      </c>
      <c r="C97" s="86"/>
      <c r="D97" s="119">
        <f t="shared" si="2"/>
        <v>0</v>
      </c>
      <c r="F97" s="151"/>
      <c r="H97" s="154"/>
    </row>
    <row r="98" spans="1:10" ht="14.1" customHeight="1" x14ac:dyDescent="0.2">
      <c r="A98" s="117" t="s">
        <v>30</v>
      </c>
      <c r="B98" s="117" t="s">
        <v>89</v>
      </c>
      <c r="C98" s="86"/>
      <c r="D98" s="119">
        <f t="shared" si="2"/>
        <v>0</v>
      </c>
      <c r="F98" s="151"/>
      <c r="H98" s="155"/>
      <c r="J98" s="150"/>
    </row>
    <row r="99" spans="1:10" ht="14.1" customHeight="1" x14ac:dyDescent="0.2">
      <c r="A99" s="117" t="s">
        <v>50</v>
      </c>
      <c r="B99" s="95" t="s">
        <v>205</v>
      </c>
      <c r="C99" s="86"/>
      <c r="D99" s="119">
        <f t="shared" si="2"/>
        <v>0</v>
      </c>
      <c r="F99" s="151"/>
      <c r="I99" s="156"/>
      <c r="J99" s="157"/>
    </row>
    <row r="100" spans="1:10" ht="14.1" customHeight="1" x14ac:dyDescent="0.2">
      <c r="A100" s="217" t="s">
        <v>33</v>
      </c>
      <c r="B100" s="218"/>
      <c r="C100" s="128"/>
      <c r="D100" s="121">
        <f>IFERROR(SUM(D94:D99),"ERRO")</f>
        <v>0</v>
      </c>
      <c r="F100" s="158"/>
    </row>
    <row r="101" spans="1:10" ht="6.95" customHeight="1" x14ac:dyDescent="0.2">
      <c r="A101" s="113"/>
      <c r="B101" s="113"/>
      <c r="C101" s="113"/>
      <c r="D101" s="113"/>
    </row>
    <row r="102" spans="1:10" ht="14.1" customHeight="1" x14ac:dyDescent="0.2">
      <c r="A102" s="228" t="s">
        <v>90</v>
      </c>
      <c r="B102" s="229"/>
      <c r="C102" s="229"/>
      <c r="D102" s="230"/>
      <c r="J102" s="156"/>
    </row>
    <row r="103" spans="1:10" ht="14.1" customHeight="1" x14ac:dyDescent="0.2">
      <c r="A103" s="115" t="s">
        <v>91</v>
      </c>
      <c r="B103" s="116" t="s">
        <v>92</v>
      </c>
      <c r="C103" s="115" t="s">
        <v>20</v>
      </c>
      <c r="D103" s="115" t="s">
        <v>38</v>
      </c>
    </row>
    <row r="104" spans="1:10" ht="14.1" customHeight="1" x14ac:dyDescent="0.2">
      <c r="A104" s="117" t="s">
        <v>22</v>
      </c>
      <c r="B104" s="159" t="s">
        <v>93</v>
      </c>
      <c r="C104" s="96">
        <v>0</v>
      </c>
      <c r="D104" s="119">
        <f>IFERROR(ROUND(($D$20+$D$76+$D$86)*C104,2),"ERRO")</f>
        <v>0</v>
      </c>
      <c r="G104" s="150"/>
    </row>
    <row r="105" spans="1:10" ht="14.1" customHeight="1" x14ac:dyDescent="0.2">
      <c r="A105" s="217" t="s">
        <v>33</v>
      </c>
      <c r="B105" s="218"/>
      <c r="C105" s="128"/>
      <c r="D105" s="121">
        <f>IFERROR(SUM(D104),"ERRO")</f>
        <v>0</v>
      </c>
      <c r="I105" s="150"/>
      <c r="J105" s="156"/>
    </row>
    <row r="106" spans="1:10" ht="6.95" customHeight="1" x14ac:dyDescent="0.2">
      <c r="A106" s="103"/>
      <c r="B106" s="103"/>
      <c r="C106" s="103"/>
      <c r="D106" s="103"/>
      <c r="G106" s="150"/>
      <c r="J106" s="160"/>
    </row>
    <row r="107" spans="1:10" ht="14.1" customHeight="1" x14ac:dyDescent="0.2">
      <c r="A107" s="225" t="s">
        <v>94</v>
      </c>
      <c r="B107" s="226"/>
      <c r="C107" s="226"/>
      <c r="D107" s="227"/>
    </row>
    <row r="108" spans="1:10" ht="14.1" customHeight="1" x14ac:dyDescent="0.2">
      <c r="A108" s="115">
        <v>4</v>
      </c>
      <c r="B108" s="116" t="s">
        <v>95</v>
      </c>
      <c r="C108" s="128"/>
      <c r="D108" s="115" t="s">
        <v>38</v>
      </c>
      <c r="J108" s="161"/>
    </row>
    <row r="109" spans="1:10" ht="14.1" customHeight="1" x14ac:dyDescent="0.2">
      <c r="A109" s="117" t="s">
        <v>83</v>
      </c>
      <c r="B109" s="118" t="s">
        <v>84</v>
      </c>
      <c r="C109" s="130"/>
      <c r="D109" s="119">
        <f>D100</f>
        <v>0</v>
      </c>
      <c r="J109" s="161"/>
    </row>
    <row r="110" spans="1:10" ht="14.1" customHeight="1" x14ac:dyDescent="0.2">
      <c r="A110" s="117" t="s">
        <v>91</v>
      </c>
      <c r="B110" s="118" t="s">
        <v>96</v>
      </c>
      <c r="C110" s="130"/>
      <c r="D110" s="119">
        <f>D105</f>
        <v>0</v>
      </c>
      <c r="J110" s="161"/>
    </row>
    <row r="111" spans="1:10" ht="14.1" customHeight="1" x14ac:dyDescent="0.2">
      <c r="A111" s="207" t="s">
        <v>73</v>
      </c>
      <c r="B111" s="208"/>
      <c r="C111" s="133"/>
      <c r="D111" s="134">
        <f>IFERROR(SUM(D109:D110),"ERRO")</f>
        <v>0</v>
      </c>
      <c r="J111" s="161"/>
    </row>
    <row r="112" spans="1:10" ht="14.1" customHeight="1" x14ac:dyDescent="0.2">
      <c r="A112" s="113"/>
      <c r="B112" s="108"/>
      <c r="C112" s="108"/>
      <c r="D112" s="108"/>
      <c r="J112" s="161"/>
    </row>
    <row r="113" spans="1:10" ht="14.1" customHeight="1" x14ac:dyDescent="0.2">
      <c r="A113" s="209" t="s">
        <v>97</v>
      </c>
      <c r="B113" s="209"/>
      <c r="C113" s="209"/>
      <c r="D113" s="209"/>
      <c r="J113" s="161"/>
    </row>
    <row r="114" spans="1:10" ht="6.95" customHeight="1" x14ac:dyDescent="0.2">
      <c r="A114" s="113"/>
      <c r="B114" s="113"/>
      <c r="C114" s="113"/>
      <c r="D114" s="113"/>
      <c r="J114" s="161"/>
    </row>
    <row r="115" spans="1:10" ht="14.1" customHeight="1" x14ac:dyDescent="0.2">
      <c r="A115" s="210" t="s">
        <v>98</v>
      </c>
      <c r="B115" s="211"/>
      <c r="C115" s="162"/>
      <c r="D115" s="163">
        <f>Uniformes!$E$11</f>
        <v>0</v>
      </c>
    </row>
    <row r="116" spans="1:10" ht="14.1" customHeight="1" x14ac:dyDescent="0.2">
      <c r="A116" s="222" t="s">
        <v>99</v>
      </c>
      <c r="B116" s="213"/>
      <c r="C116" s="113"/>
      <c r="D116" s="164">
        <f>Materiais!E13</f>
        <v>0</v>
      </c>
    </row>
    <row r="117" spans="1:10" ht="14.1" customHeight="1" x14ac:dyDescent="0.2">
      <c r="A117" s="223" t="s">
        <v>100</v>
      </c>
      <c r="B117" s="224"/>
      <c r="C117" s="165"/>
      <c r="D117" s="166">
        <f>Equipamentos!E9</f>
        <v>0</v>
      </c>
    </row>
    <row r="118" spans="1:10" ht="6.95" customHeight="1" x14ac:dyDescent="0.2">
      <c r="A118" s="113"/>
      <c r="B118" s="113"/>
      <c r="C118" s="113"/>
      <c r="D118" s="113"/>
    </row>
    <row r="119" spans="1:10" ht="14.1" customHeight="1" x14ac:dyDescent="0.2">
      <c r="A119" s="115">
        <v>5</v>
      </c>
      <c r="B119" s="116" t="s">
        <v>101</v>
      </c>
      <c r="C119" s="128"/>
      <c r="D119" s="115" t="s">
        <v>38</v>
      </c>
    </row>
    <row r="120" spans="1:10" ht="14.1" customHeight="1" x14ac:dyDescent="0.2">
      <c r="A120" s="117" t="s">
        <v>22</v>
      </c>
      <c r="B120" s="118" t="s">
        <v>102</v>
      </c>
      <c r="C120" s="167"/>
      <c r="D120" s="119">
        <f>IFERROR(ROUND(D115/12,2),"ERRO")</f>
        <v>0</v>
      </c>
    </row>
    <row r="121" spans="1:10" ht="14.1" customHeight="1" x14ac:dyDescent="0.2">
      <c r="A121" s="117" t="s">
        <v>24</v>
      </c>
      <c r="B121" s="118" t="s">
        <v>103</v>
      </c>
      <c r="C121" s="167"/>
      <c r="D121" s="119">
        <f>IFERROR(ROUND(D116/12,2),"ERRO")</f>
        <v>0</v>
      </c>
    </row>
    <row r="122" spans="1:10" ht="14.1" customHeight="1" x14ac:dyDescent="0.2">
      <c r="A122" s="117" t="s">
        <v>26</v>
      </c>
      <c r="B122" s="118" t="s">
        <v>104</v>
      </c>
      <c r="C122" s="168"/>
      <c r="D122" s="119">
        <f>IFERROR(ROUND(D117*((1-0.2)/(12*5)),2),"ERRO")</f>
        <v>0</v>
      </c>
    </row>
    <row r="123" spans="1:10" ht="14.1" customHeight="1" x14ac:dyDescent="0.2">
      <c r="A123" s="117" t="s">
        <v>28</v>
      </c>
      <c r="B123" s="93" t="s">
        <v>158</v>
      </c>
      <c r="C123" s="173"/>
      <c r="D123" s="92"/>
    </row>
    <row r="124" spans="1:10" ht="14.1" customHeight="1" x14ac:dyDescent="0.2">
      <c r="A124" s="207" t="s">
        <v>33</v>
      </c>
      <c r="B124" s="208"/>
      <c r="C124" s="133"/>
      <c r="D124" s="134">
        <f>IFERROR(SUM(D120:D123),"ERRO")</f>
        <v>0</v>
      </c>
    </row>
    <row r="125" spans="1:10" ht="14.1" customHeight="1" x14ac:dyDescent="0.2">
      <c r="A125" s="211" t="s">
        <v>206</v>
      </c>
      <c r="B125" s="211"/>
      <c r="C125" s="211"/>
      <c r="D125" s="211"/>
    </row>
    <row r="126" spans="1:10" ht="24" customHeight="1" x14ac:dyDescent="0.2">
      <c r="A126" s="212" t="s">
        <v>207</v>
      </c>
      <c r="B126" s="212"/>
      <c r="C126" s="212"/>
      <c r="D126" s="212"/>
    </row>
    <row r="127" spans="1:10" ht="14.1" customHeight="1" x14ac:dyDescent="0.2">
      <c r="A127" s="113"/>
      <c r="B127" s="113"/>
      <c r="C127" s="113"/>
      <c r="D127" s="113"/>
    </row>
    <row r="128" spans="1:10" ht="14.1" customHeight="1" x14ac:dyDescent="0.2">
      <c r="A128" s="219" t="s">
        <v>105</v>
      </c>
      <c r="B128" s="220"/>
      <c r="C128" s="220"/>
      <c r="D128" s="221"/>
    </row>
    <row r="129" spans="1:10" ht="14.1" customHeight="1" x14ac:dyDescent="0.2">
      <c r="A129" s="115">
        <v>6</v>
      </c>
      <c r="B129" s="116" t="s">
        <v>106</v>
      </c>
      <c r="C129" s="115" t="s">
        <v>20</v>
      </c>
      <c r="D129" s="115" t="s">
        <v>38</v>
      </c>
    </row>
    <row r="130" spans="1:10" ht="14.1" customHeight="1" x14ac:dyDescent="0.2">
      <c r="A130" s="117" t="s">
        <v>22</v>
      </c>
      <c r="B130" s="118" t="s">
        <v>107</v>
      </c>
      <c r="C130" s="97"/>
      <c r="D130" s="119">
        <f>IFERROR(ROUND(($D$20+$D$76+$D$86+$D$111+$D$124)*C130,2),"ERRO")</f>
        <v>0</v>
      </c>
      <c r="J130" s="169"/>
    </row>
    <row r="131" spans="1:10" ht="14.1" customHeight="1" x14ac:dyDescent="0.2">
      <c r="A131" s="117" t="s">
        <v>24</v>
      </c>
      <c r="B131" s="118" t="s">
        <v>108</v>
      </c>
      <c r="C131" s="97"/>
      <c r="D131" s="119">
        <f>IFERROR(ROUND(($D$20+$D$76+$D$86+$D$111+$D$124+$D$130)*C131,2),"ERRO")</f>
        <v>0</v>
      </c>
      <c r="J131" s="169"/>
    </row>
    <row r="132" spans="1:10" ht="14.1" customHeight="1" x14ac:dyDescent="0.2">
      <c r="A132" s="117" t="s">
        <v>26</v>
      </c>
      <c r="B132" s="118" t="s">
        <v>159</v>
      </c>
      <c r="C132" s="97"/>
      <c r="D132" s="119"/>
      <c r="J132" s="169"/>
    </row>
    <row r="133" spans="1:10" ht="14.1" customHeight="1" x14ac:dyDescent="0.2">
      <c r="A133" s="117"/>
      <c r="B133" s="118" t="s">
        <v>160</v>
      </c>
      <c r="C133" s="97"/>
      <c r="D133" s="119">
        <f>IFERROR(ROUND((($D$20+$D$76+$D$86+$D$111+$D$124+$D$130+$D$131)/(1-($C$133+$C$134+$C$135)))*C133,2),"ERRO")</f>
        <v>0</v>
      </c>
      <c r="J133" s="169"/>
    </row>
    <row r="134" spans="1:10" ht="14.1" customHeight="1" x14ac:dyDescent="0.2">
      <c r="A134" s="117"/>
      <c r="B134" s="118" t="s">
        <v>161</v>
      </c>
      <c r="C134" s="97"/>
      <c r="D134" s="119">
        <f>IFERROR(ROUND((($D$20+$D$76+$D$86+$D$111+$D$124+$D$130+$D$131)/(1-($C$133+$C$134+$C$135)))*C134,2),"ERRO")</f>
        <v>0</v>
      </c>
      <c r="J134" s="169"/>
    </row>
    <row r="135" spans="1:10" ht="14.1" customHeight="1" x14ac:dyDescent="0.2">
      <c r="A135" s="117"/>
      <c r="B135" s="118" t="s">
        <v>162</v>
      </c>
      <c r="C135" s="97"/>
      <c r="D135" s="119">
        <f>IFERROR(ROUND((($D$20+$D$76+$D$86+$D$111+$D$124+$D$130+$D$131)/(1-($C$133+$C$134+$C$135)))*C135,2),"ERRO")</f>
        <v>0</v>
      </c>
      <c r="J135" s="169"/>
    </row>
    <row r="136" spans="1:10" ht="14.1" customHeight="1" x14ac:dyDescent="0.2">
      <c r="A136" s="207" t="s">
        <v>33</v>
      </c>
      <c r="B136" s="208"/>
      <c r="C136" s="133"/>
      <c r="D136" s="134">
        <f>IFERROR(SUM(D130:D135),"ERRO")</f>
        <v>0</v>
      </c>
    </row>
    <row r="137" spans="1:10" ht="14.1" customHeight="1" x14ac:dyDescent="0.2">
      <c r="A137" s="211" t="s">
        <v>208</v>
      </c>
      <c r="B137" s="211"/>
      <c r="C137" s="211"/>
      <c r="D137" s="211"/>
    </row>
    <row r="138" spans="1:10" ht="14.1" customHeight="1" x14ac:dyDescent="0.2">
      <c r="A138" s="213" t="s">
        <v>209</v>
      </c>
      <c r="B138" s="213"/>
      <c r="C138" s="213"/>
      <c r="D138" s="213"/>
    </row>
    <row r="139" spans="1:10" ht="14.1" customHeight="1" x14ac:dyDescent="0.2">
      <c r="A139" s="113"/>
      <c r="B139" s="113"/>
      <c r="C139" s="113"/>
      <c r="D139" s="113"/>
    </row>
    <row r="140" spans="1:10" ht="14.1" customHeight="1" x14ac:dyDescent="0.2">
      <c r="A140" s="214" t="s">
        <v>234</v>
      </c>
      <c r="B140" s="214"/>
      <c r="C140" s="214"/>
      <c r="D140" s="214"/>
    </row>
    <row r="141" spans="1:10" ht="6.95" customHeight="1" x14ac:dyDescent="0.2">
      <c r="A141" s="113"/>
      <c r="B141" s="108"/>
      <c r="C141" s="108"/>
      <c r="D141" s="108"/>
    </row>
    <row r="142" spans="1:10" ht="14.1" customHeight="1" x14ac:dyDescent="0.2">
      <c r="A142" s="215" t="s">
        <v>109</v>
      </c>
      <c r="B142" s="216"/>
      <c r="C142" s="170" t="s">
        <v>20</v>
      </c>
      <c r="D142" s="170" t="s">
        <v>38</v>
      </c>
    </row>
    <row r="143" spans="1:10" ht="14.1" customHeight="1" x14ac:dyDescent="0.2">
      <c r="A143" s="117" t="s">
        <v>22</v>
      </c>
      <c r="B143" s="118" t="s">
        <v>18</v>
      </c>
      <c r="C143" s="187" t="e">
        <f>D143/$D$150</f>
        <v>#DIV/0!</v>
      </c>
      <c r="D143" s="119">
        <f>D20</f>
        <v>0</v>
      </c>
    </row>
    <row r="144" spans="1:10" ht="14.1" customHeight="1" x14ac:dyDescent="0.2">
      <c r="A144" s="117" t="s">
        <v>24</v>
      </c>
      <c r="B144" s="118" t="s">
        <v>34</v>
      </c>
      <c r="C144" s="187" t="e">
        <f t="shared" ref="C144:C149" si="3">D144/$D$150</f>
        <v>#DIV/0!</v>
      </c>
      <c r="D144" s="119">
        <f>D76</f>
        <v>0</v>
      </c>
    </row>
    <row r="145" spans="1:4" ht="14.1" customHeight="1" x14ac:dyDescent="0.2">
      <c r="A145" s="117" t="s">
        <v>26</v>
      </c>
      <c r="B145" s="118" t="s">
        <v>75</v>
      </c>
      <c r="C145" s="187" t="e">
        <f t="shared" si="3"/>
        <v>#DIV/0!</v>
      </c>
      <c r="D145" s="119">
        <f>D86</f>
        <v>0</v>
      </c>
    </row>
    <row r="146" spans="1:4" ht="14.1" customHeight="1" x14ac:dyDescent="0.2">
      <c r="A146" s="117" t="s">
        <v>28</v>
      </c>
      <c r="B146" s="118" t="s">
        <v>81</v>
      </c>
      <c r="C146" s="187" t="e">
        <f t="shared" si="3"/>
        <v>#DIV/0!</v>
      </c>
      <c r="D146" s="119">
        <f>D111</f>
        <v>0</v>
      </c>
    </row>
    <row r="147" spans="1:4" ht="14.1" customHeight="1" x14ac:dyDescent="0.2">
      <c r="A147" s="117" t="s">
        <v>30</v>
      </c>
      <c r="B147" s="118" t="s">
        <v>97</v>
      </c>
      <c r="C147" s="187" t="e">
        <f t="shared" si="3"/>
        <v>#DIV/0!</v>
      </c>
      <c r="D147" s="119">
        <f>D124</f>
        <v>0</v>
      </c>
    </row>
    <row r="148" spans="1:4" ht="14.1" customHeight="1" x14ac:dyDescent="0.2">
      <c r="A148" s="217" t="s">
        <v>110</v>
      </c>
      <c r="B148" s="218"/>
      <c r="C148" s="187" t="e">
        <f t="shared" si="3"/>
        <v>#DIV/0!</v>
      </c>
      <c r="D148" s="121">
        <f>IFERROR(SUM(D143:D147),"ERRO")</f>
        <v>0</v>
      </c>
    </row>
    <row r="149" spans="1:4" ht="14.1" customHeight="1" x14ac:dyDescent="0.2">
      <c r="A149" s="117" t="s">
        <v>50</v>
      </c>
      <c r="B149" s="118" t="s">
        <v>105</v>
      </c>
      <c r="C149" s="187" t="e">
        <f t="shared" si="3"/>
        <v>#DIV/0!</v>
      </c>
      <c r="D149" s="119">
        <f>D136</f>
        <v>0</v>
      </c>
    </row>
    <row r="150" spans="1:4" ht="14.1" customHeight="1" x14ac:dyDescent="0.2">
      <c r="A150" s="207" t="s">
        <v>111</v>
      </c>
      <c r="B150" s="208"/>
      <c r="C150" s="133"/>
      <c r="D150" s="171">
        <f>IFERROR(SUM(D148:D149),"ERRO")</f>
        <v>0</v>
      </c>
    </row>
    <row r="151" spans="1:4" ht="14.1" customHeight="1" x14ac:dyDescent="0.2">
      <c r="A151" s="108"/>
      <c r="B151" s="108"/>
      <c r="C151" s="108"/>
      <c r="D151" s="108"/>
    </row>
    <row r="152" spans="1:4" ht="14.1" customHeight="1" x14ac:dyDescent="0.2">
      <c r="A152" s="108"/>
      <c r="B152" s="108"/>
      <c r="C152" s="108"/>
      <c r="D152" s="108"/>
    </row>
    <row r="153" spans="1:4" ht="14.1" customHeight="1" x14ac:dyDescent="0.2">
      <c r="A153" s="108"/>
      <c r="B153" s="108"/>
      <c r="C153" s="108"/>
      <c r="D153" s="108"/>
    </row>
  </sheetData>
  <sheetProtection password="89A9" sheet="1" objects="1" scenarios="1"/>
  <mergeCells count="57">
    <mergeCell ref="A31:D31"/>
    <mergeCell ref="A3:D3"/>
    <mergeCell ref="A9:D9"/>
    <mergeCell ref="A10:D10"/>
    <mergeCell ref="A12:D12"/>
    <mergeCell ref="A20:B20"/>
    <mergeCell ref="A21:D21"/>
    <mergeCell ref="A22:D22"/>
    <mergeCell ref="A24:D24"/>
    <mergeCell ref="A25:D25"/>
    <mergeCell ref="A30:B30"/>
    <mergeCell ref="A54:B54"/>
    <mergeCell ref="A32:D32"/>
    <mergeCell ref="A34:D34"/>
    <mergeCell ref="A43:B43"/>
    <mergeCell ref="A45:B45"/>
    <mergeCell ref="A46:D46"/>
    <mergeCell ref="A47:D47"/>
    <mergeCell ref="A48:D48"/>
    <mergeCell ref="A50:B50"/>
    <mergeCell ref="A51:B51"/>
    <mergeCell ref="A52:B52"/>
    <mergeCell ref="A53:B53"/>
    <mergeCell ref="A90:D90"/>
    <mergeCell ref="A55:B55"/>
    <mergeCell ref="A57:D57"/>
    <mergeCell ref="A67:B67"/>
    <mergeCell ref="A68:D68"/>
    <mergeCell ref="A69:D69"/>
    <mergeCell ref="A71:B71"/>
    <mergeCell ref="C71:D71"/>
    <mergeCell ref="A76:B76"/>
    <mergeCell ref="A78:D78"/>
    <mergeCell ref="A86:B86"/>
    <mergeCell ref="A88:D88"/>
    <mergeCell ref="A89:D89"/>
    <mergeCell ref="A125:D125"/>
    <mergeCell ref="A92:D92"/>
    <mergeCell ref="A100:B100"/>
    <mergeCell ref="A102:D102"/>
    <mergeCell ref="A105:B105"/>
    <mergeCell ref="A107:D107"/>
    <mergeCell ref="A111:B111"/>
    <mergeCell ref="A113:D113"/>
    <mergeCell ref="A115:B115"/>
    <mergeCell ref="A116:B116"/>
    <mergeCell ref="A117:B117"/>
    <mergeCell ref="A124:B124"/>
    <mergeCell ref="A142:B142"/>
    <mergeCell ref="A148:B148"/>
    <mergeCell ref="A150:B150"/>
    <mergeCell ref="A126:D126"/>
    <mergeCell ref="A128:D128"/>
    <mergeCell ref="A136:B136"/>
    <mergeCell ref="A137:D137"/>
    <mergeCell ref="A138:D138"/>
    <mergeCell ref="A140:D140"/>
  </mergeCells>
  <dataValidations count="2">
    <dataValidation type="decimal" allowBlank="1" showInputMessage="1" showErrorMessage="1" error="Inserir decimal entre 0,00 e 999999999,99." sqref="D14 C15:C19 C27:C29 C36:C42 C44 D50:D55 D19 C80:C85 D61:D66 C104 D115:D117 C120:C121 C94:C99 C6:D6 C130:C135">
      <formula1>0</formula1>
      <formula2>999999999.99</formula2>
    </dataValidation>
    <dataValidation type="date" allowBlank="1" showInputMessage="1" showErrorMessage="1" error="Inserir data no formato dd/mm/aaaa." sqref="C8:D8">
      <formula1>36526</formula1>
      <formula2>72686</formula2>
    </dataValidation>
  </dataValidations>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showGridLines="0" zoomScale="120" zoomScaleNormal="120" workbookViewId="0">
      <selection activeCell="D4" sqref="D4:D10"/>
    </sheetView>
  </sheetViews>
  <sheetFormatPr defaultColWidth="9.140625" defaultRowHeight="15" customHeight="1" x14ac:dyDescent="0.2"/>
  <cols>
    <col min="1" max="1" width="30.5703125" style="11" customWidth="1"/>
    <col min="2" max="2" width="18.140625" style="12" customWidth="1"/>
    <col min="3" max="3" width="16" style="12" customWidth="1"/>
    <col min="4" max="5" width="15" style="11" customWidth="1"/>
    <col min="6" max="16384" width="9.140625" style="11"/>
  </cols>
  <sheetData>
    <row r="1" spans="1:5" ht="15" customHeight="1" x14ac:dyDescent="0.2">
      <c r="A1" s="142" t="s">
        <v>216</v>
      </c>
      <c r="B1" s="11"/>
      <c r="C1" s="11"/>
      <c r="E1" s="102" t="s">
        <v>212</v>
      </c>
    </row>
    <row r="2" spans="1:5" ht="15" customHeight="1" x14ac:dyDescent="0.2">
      <c r="B2" s="11"/>
      <c r="C2" s="11"/>
    </row>
    <row r="3" spans="1:5" ht="15" customHeight="1" x14ac:dyDescent="0.2">
      <c r="A3" s="21" t="s">
        <v>112</v>
      </c>
      <c r="B3" s="21" t="s">
        <v>113</v>
      </c>
      <c r="C3" s="21" t="s">
        <v>126</v>
      </c>
      <c r="D3" s="21" t="s">
        <v>128</v>
      </c>
      <c r="E3" s="21" t="s">
        <v>129</v>
      </c>
    </row>
    <row r="4" spans="1:5" ht="15" customHeight="1" x14ac:dyDescent="0.2">
      <c r="A4" s="22" t="s">
        <v>114</v>
      </c>
      <c r="B4" s="23" t="s">
        <v>120</v>
      </c>
      <c r="C4" s="23">
        <v>4</v>
      </c>
      <c r="D4" s="24"/>
      <c r="E4" s="25">
        <f>Uniformes!$C4*Uniformes!$D4</f>
        <v>0</v>
      </c>
    </row>
    <row r="5" spans="1:5" ht="15" customHeight="1" x14ac:dyDescent="0.2">
      <c r="A5" s="22" t="s">
        <v>131</v>
      </c>
      <c r="B5" s="23" t="s">
        <v>120</v>
      </c>
      <c r="C5" s="23">
        <v>2</v>
      </c>
      <c r="D5" s="24"/>
      <c r="E5" s="25">
        <f>Uniformes!$C5*Uniformes!$D5</f>
        <v>0</v>
      </c>
    </row>
    <row r="6" spans="1:5" ht="15" customHeight="1" x14ac:dyDescent="0.2">
      <c r="A6" s="22" t="s">
        <v>130</v>
      </c>
      <c r="B6" s="23" t="s">
        <v>120</v>
      </c>
      <c r="C6" s="23">
        <v>4</v>
      </c>
      <c r="D6" s="24"/>
      <c r="E6" s="25">
        <f>Uniformes!$C6*Uniformes!$D6</f>
        <v>0</v>
      </c>
    </row>
    <row r="7" spans="1:5" ht="15" customHeight="1" x14ac:dyDescent="0.2">
      <c r="A7" s="22" t="s">
        <v>116</v>
      </c>
      <c r="B7" s="23" t="s">
        <v>120</v>
      </c>
      <c r="C7" s="23">
        <v>2</v>
      </c>
      <c r="D7" s="24"/>
      <c r="E7" s="25">
        <f>Uniformes!$C7*Uniformes!$D7</f>
        <v>0</v>
      </c>
    </row>
    <row r="8" spans="1:5" ht="15" customHeight="1" x14ac:dyDescent="0.2">
      <c r="A8" s="22" t="s">
        <v>117</v>
      </c>
      <c r="B8" s="23" t="s">
        <v>121</v>
      </c>
      <c r="C8" s="23">
        <v>12</v>
      </c>
      <c r="D8" s="24"/>
      <c r="E8" s="25">
        <f>Uniformes!$C8*Uniformes!$D8</f>
        <v>0</v>
      </c>
    </row>
    <row r="9" spans="1:5" ht="15" customHeight="1" x14ac:dyDescent="0.2">
      <c r="A9" s="22" t="s">
        <v>115</v>
      </c>
      <c r="B9" s="23" t="s">
        <v>120</v>
      </c>
      <c r="C9" s="23">
        <v>2</v>
      </c>
      <c r="D9" s="24"/>
      <c r="E9" s="25">
        <f>Uniformes!$C9*Uniformes!$D9</f>
        <v>0</v>
      </c>
    </row>
    <row r="10" spans="1:5" ht="15" customHeight="1" thickBot="1" x14ac:dyDescent="0.25">
      <c r="A10" s="26" t="s">
        <v>139</v>
      </c>
      <c r="B10" s="27" t="s">
        <v>121</v>
      </c>
      <c r="C10" s="27">
        <v>2</v>
      </c>
      <c r="D10" s="28"/>
      <c r="E10" s="29">
        <f>Uniformes!$C10*Uniformes!$D10</f>
        <v>0</v>
      </c>
    </row>
    <row r="11" spans="1:5" ht="15" customHeight="1" thickTop="1" thickBot="1" x14ac:dyDescent="0.25">
      <c r="A11" s="30"/>
      <c r="B11" s="31"/>
      <c r="C11" s="32"/>
      <c r="D11" s="33" t="s">
        <v>132</v>
      </c>
      <c r="E11" s="34">
        <f>SUBTOTAL(109,Uniformes!$E$4:$E$10)</f>
        <v>0</v>
      </c>
    </row>
    <row r="12" spans="1:5" ht="15" customHeight="1" thickTop="1" x14ac:dyDescent="0.2"/>
  </sheetData>
  <sheetProtection password="89A9" sheet="1" objects="1" scenarios="1"/>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
  <sheetViews>
    <sheetView showGridLines="0" zoomScale="120" zoomScaleNormal="120" workbookViewId="0">
      <selection activeCell="E10" sqref="E10"/>
    </sheetView>
  </sheetViews>
  <sheetFormatPr defaultColWidth="9.140625" defaultRowHeight="15" customHeight="1" x14ac:dyDescent="0.2"/>
  <cols>
    <col min="1" max="1" width="30.5703125" style="2" customWidth="1"/>
    <col min="2" max="2" width="18.140625" style="3" customWidth="1"/>
    <col min="3" max="3" width="16" style="3" customWidth="1"/>
    <col min="4" max="5" width="15" style="2" customWidth="1"/>
    <col min="6" max="16384" width="9.140625" style="2"/>
  </cols>
  <sheetData>
    <row r="1" spans="1:5" ht="15" customHeight="1" x14ac:dyDescent="0.2">
      <c r="A1" s="178" t="s">
        <v>217</v>
      </c>
      <c r="E1" s="102" t="s">
        <v>212</v>
      </c>
    </row>
    <row r="2" spans="1:5" ht="15" customHeight="1" x14ac:dyDescent="0.2">
      <c r="E2" s="3"/>
    </row>
    <row r="3" spans="1:5" s="3" customFormat="1" ht="15" customHeight="1" x14ac:dyDescent="0.2">
      <c r="A3" s="99" t="s">
        <v>112</v>
      </c>
      <c r="B3" s="99" t="s">
        <v>113</v>
      </c>
      <c r="C3" s="99" t="s">
        <v>126</v>
      </c>
      <c r="D3" s="99" t="s">
        <v>128</v>
      </c>
      <c r="E3" s="99" t="s">
        <v>129</v>
      </c>
    </row>
    <row r="4" spans="1:5" ht="15" customHeight="1" x14ac:dyDescent="0.2">
      <c r="A4" s="35" t="s">
        <v>123</v>
      </c>
      <c r="B4" s="36" t="s">
        <v>120</v>
      </c>
      <c r="C4" s="36">
        <v>2</v>
      </c>
      <c r="D4" s="24"/>
      <c r="E4" s="37">
        <f>Materiais!$C4*Materiais!$D4</f>
        <v>0</v>
      </c>
    </row>
    <row r="5" spans="1:5" ht="15" customHeight="1" x14ac:dyDescent="0.2">
      <c r="A5" s="35" t="s">
        <v>137</v>
      </c>
      <c r="B5" s="36" t="s">
        <v>120</v>
      </c>
      <c r="C5" s="36">
        <v>2</v>
      </c>
      <c r="D5" s="24"/>
      <c r="E5" s="37">
        <f>Materiais!$C5*Materiais!$D5</f>
        <v>0</v>
      </c>
    </row>
    <row r="6" spans="1:5" ht="15" customHeight="1" x14ac:dyDescent="0.2">
      <c r="A6" s="35" t="s">
        <v>236</v>
      </c>
      <c r="B6" s="36" t="s">
        <v>120</v>
      </c>
      <c r="C6" s="36">
        <v>2</v>
      </c>
      <c r="D6" s="24"/>
      <c r="E6" s="37">
        <f>Materiais!$C6*Materiais!$D6</f>
        <v>0</v>
      </c>
    </row>
    <row r="7" spans="1:5" ht="15" customHeight="1" x14ac:dyDescent="0.2">
      <c r="A7" s="35" t="s">
        <v>125</v>
      </c>
      <c r="B7" s="36" t="s">
        <v>120</v>
      </c>
      <c r="C7" s="36">
        <v>2</v>
      </c>
      <c r="D7" s="24"/>
      <c r="E7" s="37">
        <f>Materiais!$C7*Materiais!$D7</f>
        <v>0</v>
      </c>
    </row>
    <row r="8" spans="1:5" ht="15" customHeight="1" x14ac:dyDescent="0.2">
      <c r="A8" s="35" t="s">
        <v>119</v>
      </c>
      <c r="B8" s="36" t="s">
        <v>120</v>
      </c>
      <c r="C8" s="36">
        <v>2</v>
      </c>
      <c r="D8" s="24"/>
      <c r="E8" s="37">
        <f>Materiais!$C8*Materiais!$D8</f>
        <v>0</v>
      </c>
    </row>
    <row r="9" spans="1:5" ht="15" customHeight="1" x14ac:dyDescent="0.2">
      <c r="A9" s="35" t="s">
        <v>118</v>
      </c>
      <c r="B9" s="36" t="s">
        <v>120</v>
      </c>
      <c r="C9" s="36">
        <v>1</v>
      </c>
      <c r="D9" s="24"/>
      <c r="E9" s="37">
        <f>Materiais!$C9*Materiais!$D9</f>
        <v>0</v>
      </c>
    </row>
    <row r="10" spans="1:5" ht="24" x14ac:dyDescent="0.2">
      <c r="A10" s="38" t="s">
        <v>138</v>
      </c>
      <c r="B10" s="36" t="s">
        <v>120</v>
      </c>
      <c r="C10" s="36">
        <v>1</v>
      </c>
      <c r="D10" s="24"/>
      <c r="E10" s="39">
        <f>Materiais!$C10*Materiais!$D10</f>
        <v>0</v>
      </c>
    </row>
    <row r="11" spans="1:5" ht="15" customHeight="1" thickBot="1" x14ac:dyDescent="0.25">
      <c r="A11" s="40" t="s">
        <v>122</v>
      </c>
      <c r="B11" s="41" t="s">
        <v>120</v>
      </c>
      <c r="C11" s="41">
        <v>3</v>
      </c>
      <c r="D11" s="28"/>
      <c r="E11" s="42">
        <f>Materiais!$C11*Materiais!$D11</f>
        <v>0</v>
      </c>
    </row>
    <row r="12" spans="1:5" ht="15" customHeight="1" thickTop="1" x14ac:dyDescent="0.2">
      <c r="A12" s="43"/>
      <c r="B12" s="44"/>
      <c r="C12" s="45"/>
      <c r="D12" s="46" t="s">
        <v>133</v>
      </c>
      <c r="E12" s="47">
        <f>SUM(E4:E11)-E10</f>
        <v>0</v>
      </c>
    </row>
    <row r="13" spans="1:5" ht="15" customHeight="1" thickBot="1" x14ac:dyDescent="0.25">
      <c r="A13" s="48"/>
      <c r="B13" s="49"/>
      <c r="C13" s="50"/>
      <c r="D13" s="51" t="s">
        <v>135</v>
      </c>
      <c r="E13" s="52">
        <f>Materiais!$E$12/2</f>
        <v>0</v>
      </c>
    </row>
    <row r="14" spans="1:5" ht="15" customHeight="1" thickTop="1" x14ac:dyDescent="0.2">
      <c r="A14" s="43"/>
      <c r="B14" s="44"/>
      <c r="C14" s="45"/>
      <c r="D14" s="46" t="s">
        <v>134</v>
      </c>
      <c r="E14" s="47">
        <f>SUM(E4:E11)</f>
        <v>0</v>
      </c>
    </row>
    <row r="15" spans="1:5" ht="15" customHeight="1" thickBot="1" x14ac:dyDescent="0.25">
      <c r="A15" s="48"/>
      <c r="B15" s="49"/>
      <c r="C15" s="50"/>
      <c r="D15" s="51" t="s">
        <v>172</v>
      </c>
      <c r="E15" s="52">
        <f>E14/2</f>
        <v>0</v>
      </c>
    </row>
    <row r="16" spans="1:5" ht="15" customHeight="1" thickTop="1" x14ac:dyDescent="0.2"/>
  </sheetData>
  <sheetProtection password="89A9" sheet="1" objects="1" scenarios="1"/>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
  <sheetViews>
    <sheetView showGridLines="0" zoomScale="120" zoomScaleNormal="120" workbookViewId="0">
      <selection activeCell="E6" sqref="E6"/>
    </sheetView>
  </sheetViews>
  <sheetFormatPr defaultColWidth="9.140625" defaultRowHeight="15" customHeight="1" x14ac:dyDescent="0.2"/>
  <cols>
    <col min="1" max="1" width="30.5703125" style="2" customWidth="1"/>
    <col min="2" max="2" width="18.140625" style="3" customWidth="1"/>
    <col min="3" max="3" width="16" style="2" customWidth="1"/>
    <col min="4" max="4" width="15" style="3" customWidth="1"/>
    <col min="5" max="5" width="15" style="2" customWidth="1"/>
    <col min="6" max="16384" width="9.140625" style="2"/>
  </cols>
  <sheetData>
    <row r="1" spans="1:5" ht="15" customHeight="1" x14ac:dyDescent="0.2">
      <c r="A1" s="178" t="s">
        <v>218</v>
      </c>
      <c r="E1" s="102" t="s">
        <v>212</v>
      </c>
    </row>
    <row r="3" spans="1:5" s="4" customFormat="1" ht="15" customHeight="1" x14ac:dyDescent="0.25">
      <c r="A3" s="98" t="s">
        <v>112</v>
      </c>
      <c r="B3" s="98" t="s">
        <v>113</v>
      </c>
      <c r="C3" s="98" t="s">
        <v>126</v>
      </c>
      <c r="D3" s="98" t="s">
        <v>128</v>
      </c>
      <c r="E3" s="98" t="s">
        <v>129</v>
      </c>
    </row>
    <row r="4" spans="1:5" ht="15" customHeight="1" x14ac:dyDescent="0.2">
      <c r="A4" s="53" t="s">
        <v>127</v>
      </c>
      <c r="B4" s="36" t="s">
        <v>120</v>
      </c>
      <c r="C4" s="36">
        <v>2</v>
      </c>
      <c r="D4" s="24"/>
      <c r="E4" s="39">
        <f>Equipamentos!$C4*Equipamentos!$D4</f>
        <v>0</v>
      </c>
    </row>
    <row r="5" spans="1:5" ht="15" customHeight="1" x14ac:dyDescent="0.2">
      <c r="A5" s="53" t="s">
        <v>124</v>
      </c>
      <c r="B5" s="36" t="s">
        <v>120</v>
      </c>
      <c r="C5" s="36">
        <v>12</v>
      </c>
      <c r="D5" s="24"/>
      <c r="E5" s="39">
        <f>Equipamentos!$C5*Equipamentos!$D5</f>
        <v>0</v>
      </c>
    </row>
    <row r="6" spans="1:5" ht="24" x14ac:dyDescent="0.2">
      <c r="A6" s="53" t="s">
        <v>141</v>
      </c>
      <c r="B6" s="36" t="s">
        <v>120</v>
      </c>
      <c r="C6" s="36">
        <v>1</v>
      </c>
      <c r="D6" s="24"/>
      <c r="E6" s="39">
        <f>Equipamentos!$C6*Equipamentos!$D6</f>
        <v>0</v>
      </c>
    </row>
    <row r="7" spans="1:5" ht="24" customHeight="1" thickBot="1" x14ac:dyDescent="0.25">
      <c r="A7" s="54" t="s">
        <v>140</v>
      </c>
      <c r="B7" s="41" t="s">
        <v>120</v>
      </c>
      <c r="C7" s="41">
        <v>1</v>
      </c>
      <c r="D7" s="28"/>
      <c r="E7" s="55">
        <f>Equipamentos!$C7*Equipamentos!$D7</f>
        <v>0</v>
      </c>
    </row>
    <row r="8" spans="1:5" ht="15" customHeight="1" thickTop="1" x14ac:dyDescent="0.2">
      <c r="A8" s="62"/>
      <c r="B8" s="56"/>
      <c r="C8" s="56"/>
      <c r="D8" s="57" t="s">
        <v>175</v>
      </c>
      <c r="E8" s="60">
        <f>SUBTOTAL(109,Equipamentos!$E$4:$E$7)</f>
        <v>0</v>
      </c>
    </row>
    <row r="9" spans="1:5" ht="15" customHeight="1" thickBot="1" x14ac:dyDescent="0.25">
      <c r="A9" s="63"/>
      <c r="B9" s="58"/>
      <c r="C9" s="58"/>
      <c r="D9" s="59" t="s">
        <v>176</v>
      </c>
      <c r="E9" s="61">
        <f>Equipamentos!$E$8/2</f>
        <v>0</v>
      </c>
    </row>
    <row r="10" spans="1:5" ht="15" customHeight="1" thickTop="1" x14ac:dyDescent="0.2">
      <c r="A10" s="5"/>
    </row>
    <row r="11" spans="1:5" ht="15" customHeight="1" x14ac:dyDescent="0.2">
      <c r="B11" s="6" t="s">
        <v>136</v>
      </c>
    </row>
  </sheetData>
  <sheetProtection password="89A9" sheet="1" objects="1" scenarios="1"/>
  <sortState ref="A10:E18">
    <sortCondition ref="A10"/>
  </sortState>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H8"/>
  <sheetViews>
    <sheetView showGridLines="0" zoomScale="120" zoomScaleNormal="120" workbookViewId="0">
      <selection activeCell="S35" sqref="S35"/>
    </sheetView>
  </sheetViews>
  <sheetFormatPr defaultColWidth="9.140625" defaultRowHeight="15" x14ac:dyDescent="0.25"/>
  <cols>
    <col min="1" max="1" width="4.28515625" customWidth="1"/>
    <col min="2" max="2" width="27.42578125" customWidth="1"/>
    <col min="3" max="8" width="14.42578125" customWidth="1"/>
  </cols>
  <sheetData>
    <row r="1" spans="1:8" x14ac:dyDescent="0.25">
      <c r="A1" s="245" t="s">
        <v>219</v>
      </c>
      <c r="B1" s="245"/>
      <c r="C1" s="245"/>
      <c r="D1" s="245"/>
      <c r="E1" s="245"/>
      <c r="F1" s="245"/>
      <c r="G1" s="245"/>
      <c r="H1" s="102" t="s">
        <v>212</v>
      </c>
    </row>
    <row r="2" spans="1:8" x14ac:dyDescent="0.25">
      <c r="A2" s="175"/>
      <c r="B2" s="175"/>
      <c r="C2" s="175"/>
      <c r="D2" s="175"/>
      <c r="E2" s="175"/>
      <c r="F2" s="175"/>
      <c r="G2" s="175"/>
    </row>
    <row r="3" spans="1:8" ht="45" x14ac:dyDescent="0.25">
      <c r="A3" s="13" t="s">
        <v>112</v>
      </c>
      <c r="B3" s="13" t="s">
        <v>163</v>
      </c>
      <c r="C3" s="13" t="s">
        <v>164</v>
      </c>
      <c r="D3" s="13" t="s">
        <v>165</v>
      </c>
      <c r="E3" s="13" t="s">
        <v>166</v>
      </c>
      <c r="F3" s="13" t="s">
        <v>167</v>
      </c>
      <c r="G3" s="13" t="s">
        <v>174</v>
      </c>
      <c r="H3" s="13" t="s">
        <v>188</v>
      </c>
    </row>
    <row r="4" spans="1:8" x14ac:dyDescent="0.25">
      <c r="A4" s="14">
        <v>1</v>
      </c>
      <c r="B4" s="9" t="s">
        <v>7</v>
      </c>
      <c r="C4" s="1">
        <f>'Posto Diurno SEG-DOM'!D150</f>
        <v>0</v>
      </c>
      <c r="D4" s="10">
        <v>2</v>
      </c>
      <c r="E4" s="1">
        <f>IFERROR(C4*D4,"ERRO")</f>
        <v>0</v>
      </c>
      <c r="F4" s="8">
        <f>'[1]1'!C12</f>
        <v>2</v>
      </c>
      <c r="G4" s="1">
        <f>IFERROR(E4*F4,"ERRO")</f>
        <v>0</v>
      </c>
      <c r="H4" s="1">
        <f>G4*12</f>
        <v>0</v>
      </c>
    </row>
    <row r="5" spans="1:8" ht="22.5" x14ac:dyDescent="0.25">
      <c r="A5" s="14">
        <v>2</v>
      </c>
      <c r="B5" s="9" t="s">
        <v>9</v>
      </c>
      <c r="C5" s="1">
        <f>'Posto Noturno SEG-DOM'!D150</f>
        <v>0</v>
      </c>
      <c r="D5" s="10">
        <v>2</v>
      </c>
      <c r="E5" s="1">
        <f>IFERROR(C5*D5,"ERRO")</f>
        <v>0</v>
      </c>
      <c r="F5" s="8">
        <f>'[1]1'!C13</f>
        <v>2</v>
      </c>
      <c r="G5" s="1">
        <f>IFERROR(E5*F5,"ERRO")</f>
        <v>0</v>
      </c>
      <c r="H5" s="1">
        <f t="shared" ref="H5:H6" si="0">G5*12</f>
        <v>0</v>
      </c>
    </row>
    <row r="6" spans="1:8" ht="15.75" thickBot="1" x14ac:dyDescent="0.3">
      <c r="A6" s="69">
        <v>3</v>
      </c>
      <c r="B6" s="70" t="s">
        <v>168</v>
      </c>
      <c r="C6" s="71">
        <f>'Posto Diurno SEG-SEX'!D150</f>
        <v>0</v>
      </c>
      <c r="D6" s="72">
        <v>2</v>
      </c>
      <c r="E6" s="71">
        <f>IFERROR(C6*D6,"ERRO")</f>
        <v>0</v>
      </c>
      <c r="F6" s="73">
        <v>1</v>
      </c>
      <c r="G6" s="71">
        <f>IFERROR(E6*F6,"ERRO")</f>
        <v>0</v>
      </c>
      <c r="H6" s="71">
        <f t="shared" si="0"/>
        <v>0</v>
      </c>
    </row>
    <row r="7" spans="1:8" ht="16.5" thickTop="1" thickBot="1" x14ac:dyDescent="0.3">
      <c r="A7" s="246"/>
      <c r="B7" s="246"/>
      <c r="C7" s="246"/>
      <c r="D7" s="246"/>
      <c r="E7" s="246"/>
      <c r="F7" s="246"/>
      <c r="G7" s="176">
        <f>IFERROR(SUM(G4:G6),"ERRO")</f>
        <v>0</v>
      </c>
      <c r="H7" s="176">
        <f>SUM(H4:H6)</f>
        <v>0</v>
      </c>
    </row>
    <row r="8" spans="1:8" ht="15.75" thickTop="1" x14ac:dyDescent="0.25"/>
  </sheetData>
  <sheetProtection password="89A9" sheet="1" objects="1" scenarios="1"/>
  <mergeCells count="2">
    <mergeCell ref="A1:G1"/>
    <mergeCell ref="A7:F7"/>
  </mergeCells>
  <dataValidations disablePrompts="1" count="1">
    <dataValidation type="whole" allowBlank="1" showInputMessage="1" showErrorMessage="1" error="Inserir número inteiro entre 0 e 999999999." sqref="D4:D6">
      <formula1>1</formula1>
      <formula2>999999999</formula2>
    </dataValidation>
  </dataValidations>
  <pageMargins left="0.39370078740157483" right="0.28125" top="0.31496062992125984" bottom="0.74803149606299213" header="0.31496062992125984" footer="0.31496062992125984"/>
  <pageSetup paperSize="9" orientation="landscape" r:id="rId1"/>
  <headerFooter>
    <oddFooter>&amp;L&amp;9Planilha de Custos e Formação de Preços&amp;C&amp;9&amp;A&amp;R&amp;9SEI 21000.032264/2022-72  - pg. &amp;P de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
  <sheetViews>
    <sheetView showGridLines="0" zoomScale="120" zoomScaleNormal="120" zoomScaleSheetLayoutView="120" workbookViewId="0">
      <selection activeCell="C15" sqref="C15"/>
    </sheetView>
  </sheetViews>
  <sheetFormatPr defaultRowHeight="15" x14ac:dyDescent="0.25"/>
  <cols>
    <col min="1" max="1" width="12" style="184" bestFit="1" customWidth="1"/>
    <col min="2" max="8" width="9.140625" style="184"/>
    <col min="9" max="9" width="15.28515625" style="184" customWidth="1"/>
    <col min="10" max="16384" width="9.140625" style="184"/>
  </cols>
  <sheetData>
    <row r="1" spans="1:9" x14ac:dyDescent="0.25">
      <c r="A1" s="181" t="s">
        <v>222</v>
      </c>
      <c r="B1" s="182"/>
      <c r="C1" s="182"/>
      <c r="D1" s="182"/>
      <c r="E1" s="182"/>
      <c r="F1" s="182"/>
      <c r="G1" s="182"/>
      <c r="H1" s="182"/>
      <c r="I1" s="183" t="s">
        <v>212</v>
      </c>
    </row>
    <row r="2" spans="1:9" x14ac:dyDescent="0.25">
      <c r="A2" s="181"/>
      <c r="B2" s="182"/>
      <c r="C2" s="182"/>
      <c r="D2" s="182"/>
      <c r="E2" s="182"/>
      <c r="F2" s="182"/>
      <c r="G2" s="182"/>
      <c r="H2" s="182"/>
      <c r="I2" s="182"/>
    </row>
    <row r="3" spans="1:9" x14ac:dyDescent="0.25">
      <c r="A3" s="185"/>
      <c r="B3" s="185"/>
      <c r="C3" s="185"/>
      <c r="D3" s="185"/>
      <c r="E3" s="185"/>
      <c r="F3" s="185"/>
      <c r="G3" s="185"/>
      <c r="H3" s="185"/>
      <c r="I3" s="185"/>
    </row>
  </sheetData>
  <pageMargins left="0.39370078740157483" right="0.39370078740157483" top="0.31496062992125984" bottom="0.74803149606299213" header="0.31496062992125984" footer="0.31496062992125984"/>
  <pageSetup paperSize="9" orientation="portrait" r:id="rId1"/>
  <headerFooter>
    <oddFooter>&amp;L&amp;9Planilha de Custos e Formação de Preços&amp;C&amp;9&amp;A&amp;R&amp;9SEI 21000.032264/2022-72  - pg.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vt:i4>
      </vt:variant>
    </vt:vector>
  </HeadingPairs>
  <TitlesOfParts>
    <vt:vector size="10" baseType="lpstr">
      <vt:lpstr>Detalhamento dos Serviços</vt:lpstr>
      <vt:lpstr>Posto Diurno SEG-DOM</vt:lpstr>
      <vt:lpstr>Posto Noturno SEG-DOM</vt:lpstr>
      <vt:lpstr>Posto Diurno SEG-SEX</vt:lpstr>
      <vt:lpstr>Uniformes</vt:lpstr>
      <vt:lpstr>Materiais</vt:lpstr>
      <vt:lpstr>Equipamentos</vt:lpstr>
      <vt:lpstr>RESUMO</vt:lpstr>
      <vt:lpstr>Anotações</vt:lpstr>
      <vt:lpstr>Anotações!Area_de_impressao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Magno Wonghan da Silva</dc:creator>
  <cp:lastModifiedBy>Francesca Estephania da Silva Cardoso</cp:lastModifiedBy>
  <cp:lastPrinted>2022-09-26T14:17:53Z</cp:lastPrinted>
  <dcterms:created xsi:type="dcterms:W3CDTF">2022-08-31T13:30:33Z</dcterms:created>
  <dcterms:modified xsi:type="dcterms:W3CDTF">2022-10-13T14:49:39Z</dcterms:modified>
</cp:coreProperties>
</file>