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24be851e620e644/Desktop/"/>
    </mc:Choice>
  </mc:AlternateContent>
  <xr:revisionPtr revIDLastSave="0" documentId="8_{F6E84383-5E36-465C-8E95-2BA00FC407A2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Resumo" sheetId="1" r:id="rId1"/>
    <sheet name="Desenvolvedor Sênior" sheetId="12" r:id="rId2"/>
    <sheet name="Desenvolvedor Pleno" sheetId="21" r:id="rId3"/>
    <sheet name="Desenvolvedor Júnior" sheetId="22" r:id="rId4"/>
    <sheet name="Desenvolvedor Mobile Sênior" sheetId="23" r:id="rId5"/>
    <sheet name="Desenvolvedor Mobile Pleno " sheetId="24" r:id="rId6"/>
    <sheet name="Líder Técnico " sheetId="25" r:id="rId7"/>
    <sheet name="Engenheiro de IA" sheetId="26" r:id="rId8"/>
    <sheet name="Analista UX-UI " sheetId="27" r:id="rId9"/>
    <sheet name="Analista de Testes " sheetId="2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" i="28" l="1"/>
  <c r="E70" i="27"/>
  <c r="E70" i="26"/>
  <c r="E70" i="25"/>
  <c r="E70" i="24"/>
  <c r="E70" i="23"/>
  <c r="F20" i="1"/>
  <c r="F19" i="1"/>
  <c r="F18" i="1"/>
  <c r="F17" i="1"/>
  <c r="F16" i="1"/>
  <c r="F15" i="1"/>
  <c r="F14" i="1"/>
  <c r="F13" i="1"/>
  <c r="F12" i="1"/>
  <c r="D20" i="1"/>
  <c r="D19" i="1"/>
  <c r="D18" i="1"/>
  <c r="D17" i="1"/>
  <c r="D16" i="1"/>
  <c r="D15" i="1"/>
  <c r="D14" i="1"/>
  <c r="D13" i="1"/>
  <c r="C20" i="1"/>
  <c r="C19" i="1"/>
  <c r="C18" i="1"/>
  <c r="C17" i="1"/>
  <c r="C16" i="1"/>
  <c r="C15" i="1"/>
  <c r="C14" i="1"/>
  <c r="C13" i="1"/>
  <c r="D133" i="28"/>
  <c r="C126" i="28"/>
  <c r="C147" i="28" s="1"/>
  <c r="C117" i="28"/>
  <c r="D116" i="28"/>
  <c r="D115" i="28"/>
  <c r="C89" i="28"/>
  <c r="F70" i="28"/>
  <c r="F75" i="28" s="1"/>
  <c r="D83" i="28" s="1"/>
  <c r="C61" i="28"/>
  <c r="C82" i="28" s="1"/>
  <c r="C46" i="28"/>
  <c r="C81" i="28" s="1"/>
  <c r="C38" i="28"/>
  <c r="D133" i="27"/>
  <c r="C126" i="27"/>
  <c r="C147" i="27" s="1"/>
  <c r="C117" i="27"/>
  <c r="D116" i="27"/>
  <c r="D115" i="27"/>
  <c r="D117" i="27" s="1"/>
  <c r="C146" i="27" s="1"/>
  <c r="C89" i="27"/>
  <c r="F70" i="27"/>
  <c r="F75" i="27" s="1"/>
  <c r="D83" i="27" s="1"/>
  <c r="C61" i="27"/>
  <c r="C82" i="27" s="1"/>
  <c r="C46" i="27"/>
  <c r="C81" i="27" s="1"/>
  <c r="C38" i="27"/>
  <c r="D133" i="26"/>
  <c r="C126" i="26"/>
  <c r="C147" i="26" s="1"/>
  <c r="C117" i="26"/>
  <c r="D116" i="26"/>
  <c r="D115" i="26"/>
  <c r="C89" i="26"/>
  <c r="F70" i="26"/>
  <c r="F75" i="26" s="1"/>
  <c r="D83" i="26" s="1"/>
  <c r="C61" i="26"/>
  <c r="C82" i="26" s="1"/>
  <c r="C46" i="26"/>
  <c r="C81" i="26" s="1"/>
  <c r="C38" i="26"/>
  <c r="D133" i="25"/>
  <c r="C126" i="25"/>
  <c r="C147" i="25" s="1"/>
  <c r="C117" i="25"/>
  <c r="D116" i="25"/>
  <c r="D115" i="25"/>
  <c r="C89" i="25"/>
  <c r="F70" i="25"/>
  <c r="F75" i="25" s="1"/>
  <c r="D83" i="25" s="1"/>
  <c r="C61" i="25"/>
  <c r="C82" i="25" s="1"/>
  <c r="C46" i="25"/>
  <c r="C81" i="25" s="1"/>
  <c r="C38" i="25"/>
  <c r="D133" i="24"/>
  <c r="C126" i="24"/>
  <c r="C147" i="24" s="1"/>
  <c r="C117" i="24"/>
  <c r="D116" i="24"/>
  <c r="D115" i="24"/>
  <c r="D117" i="24" s="1"/>
  <c r="C146" i="24" s="1"/>
  <c r="C89" i="24"/>
  <c r="F70" i="24"/>
  <c r="F75" i="24" s="1"/>
  <c r="D83" i="24" s="1"/>
  <c r="C61" i="24"/>
  <c r="C82" i="24" s="1"/>
  <c r="C46" i="24"/>
  <c r="C81" i="24" s="1"/>
  <c r="C38" i="24"/>
  <c r="D133" i="23"/>
  <c r="C126" i="23"/>
  <c r="C147" i="23" s="1"/>
  <c r="C117" i="23"/>
  <c r="D116" i="23"/>
  <c r="D115" i="23"/>
  <c r="D117" i="23" s="1"/>
  <c r="C146" i="23" s="1"/>
  <c r="C89" i="23"/>
  <c r="F70" i="23"/>
  <c r="F75" i="23" s="1"/>
  <c r="D83" i="23" s="1"/>
  <c r="C61" i="23"/>
  <c r="C82" i="23" s="1"/>
  <c r="C46" i="23"/>
  <c r="C81" i="23" s="1"/>
  <c r="C38" i="23"/>
  <c r="E70" i="22"/>
  <c r="F70" i="22" s="1"/>
  <c r="F75" i="22" s="1"/>
  <c r="D83" i="22" s="1"/>
  <c r="D133" i="22"/>
  <c r="C126" i="22"/>
  <c r="C147" i="22" s="1"/>
  <c r="C117" i="22"/>
  <c r="D116" i="22"/>
  <c r="D115" i="22"/>
  <c r="D117" i="22" s="1"/>
  <c r="C146" i="22" s="1"/>
  <c r="C89" i="22"/>
  <c r="C61" i="22"/>
  <c r="C82" i="22" s="1"/>
  <c r="C46" i="22"/>
  <c r="C81" i="22" s="1"/>
  <c r="C38" i="22"/>
  <c r="D133" i="21"/>
  <c r="C126" i="21"/>
  <c r="C147" i="21" s="1"/>
  <c r="C117" i="21"/>
  <c r="D116" i="21"/>
  <c r="D115" i="21"/>
  <c r="C89" i="21"/>
  <c r="E70" i="21"/>
  <c r="F70" i="21" s="1"/>
  <c r="F75" i="21" s="1"/>
  <c r="D83" i="21" s="1"/>
  <c r="C61" i="21"/>
  <c r="C82" i="21" s="1"/>
  <c r="C46" i="21"/>
  <c r="C81" i="21" s="1"/>
  <c r="C84" i="21" s="1"/>
  <c r="C38" i="21"/>
  <c r="D133" i="12"/>
  <c r="D116" i="12"/>
  <c r="D115" i="12"/>
  <c r="C89" i="12"/>
  <c r="E70" i="12"/>
  <c r="F70" i="12" s="1"/>
  <c r="F75" i="12" s="1"/>
  <c r="D83" i="12" s="1"/>
  <c r="C61" i="12"/>
  <c r="C82" i="12" s="1"/>
  <c r="D90" i="27" l="1"/>
  <c r="D92" i="27"/>
  <c r="D117" i="25"/>
  <c r="C146" i="25" s="1"/>
  <c r="D117" i="21"/>
  <c r="C146" i="21" s="1"/>
  <c r="D117" i="28"/>
  <c r="C146" i="28" s="1"/>
  <c r="D117" i="26"/>
  <c r="C146" i="26" s="1"/>
  <c r="C84" i="28"/>
  <c r="C84" i="27"/>
  <c r="C84" i="26"/>
  <c r="C84" i="25"/>
  <c r="C84" i="24"/>
  <c r="C84" i="23"/>
  <c r="C84" i="22"/>
  <c r="D44" i="28"/>
  <c r="D88" i="28"/>
  <c r="D45" i="28"/>
  <c r="D53" i="28" s="1"/>
  <c r="D89" i="28"/>
  <c r="C143" i="28"/>
  <c r="D90" i="28"/>
  <c r="C91" i="28"/>
  <c r="D91" i="28" s="1"/>
  <c r="D92" i="28"/>
  <c r="D44" i="27"/>
  <c r="D45" i="27"/>
  <c r="D53" i="27" s="1"/>
  <c r="C143" i="27"/>
  <c r="D88" i="27"/>
  <c r="D89" i="27"/>
  <c r="C91" i="27"/>
  <c r="D91" i="27" s="1"/>
  <c r="D44" i="26"/>
  <c r="D88" i="26"/>
  <c r="D45" i="26"/>
  <c r="D53" i="26" s="1"/>
  <c r="D89" i="26"/>
  <c r="C143" i="26"/>
  <c r="D92" i="26"/>
  <c r="D90" i="26"/>
  <c r="C91" i="26"/>
  <c r="C93" i="26" s="1"/>
  <c r="D91" i="26"/>
  <c r="D45" i="25"/>
  <c r="D53" i="25" s="1"/>
  <c r="D89" i="25"/>
  <c r="D90" i="25"/>
  <c r="C91" i="25"/>
  <c r="C93" i="25" s="1"/>
  <c r="D92" i="25"/>
  <c r="D44" i="25"/>
  <c r="D88" i="25"/>
  <c r="C143" i="25"/>
  <c r="D89" i="24"/>
  <c r="D90" i="24"/>
  <c r="D88" i="24"/>
  <c r="D45" i="24"/>
  <c r="D53" i="24" s="1"/>
  <c r="C91" i="24"/>
  <c r="C93" i="24" s="1"/>
  <c r="D92" i="24"/>
  <c r="D44" i="24"/>
  <c r="C143" i="24"/>
  <c r="D44" i="23"/>
  <c r="D88" i="23"/>
  <c r="D45" i="23"/>
  <c r="D53" i="23" s="1"/>
  <c r="D89" i="23"/>
  <c r="C143" i="23"/>
  <c r="D90" i="23"/>
  <c r="C91" i="23"/>
  <c r="C93" i="23" s="1"/>
  <c r="D91" i="23"/>
  <c r="D92" i="23"/>
  <c r="D44" i="22"/>
  <c r="D88" i="22"/>
  <c r="D45" i="22"/>
  <c r="D53" i="22" s="1"/>
  <c r="D89" i="22"/>
  <c r="C143" i="22"/>
  <c r="D90" i="22"/>
  <c r="C91" i="22"/>
  <c r="C93" i="22" s="1"/>
  <c r="D91" i="22"/>
  <c r="D92" i="22"/>
  <c r="D44" i="21"/>
  <c r="D88" i="21"/>
  <c r="D89" i="21"/>
  <c r="C143" i="21"/>
  <c r="C91" i="21"/>
  <c r="C93" i="21" s="1"/>
  <c r="D91" i="21"/>
  <c r="D92" i="21"/>
  <c r="D45" i="21"/>
  <c r="D53" i="21" s="1"/>
  <c r="D90" i="21"/>
  <c r="D117" i="12"/>
  <c r="C146" i="12" s="1"/>
  <c r="C91" i="12"/>
  <c r="C93" i="12" s="1"/>
  <c r="D12" i="1"/>
  <c r="C12" i="1"/>
  <c r="D46" i="21" l="1"/>
  <c r="C93" i="27"/>
  <c r="D93" i="28"/>
  <c r="C145" i="28" s="1"/>
  <c r="D46" i="28"/>
  <c r="C93" i="28"/>
  <c r="D93" i="27"/>
  <c r="C145" i="27" s="1"/>
  <c r="D46" i="27"/>
  <c r="D93" i="26"/>
  <c r="C145" i="26" s="1"/>
  <c r="D46" i="26"/>
  <c r="D91" i="25"/>
  <c r="D93" i="25"/>
  <c r="C145" i="25" s="1"/>
  <c r="D46" i="25"/>
  <c r="D91" i="24"/>
  <c r="D93" i="24" s="1"/>
  <c r="C145" i="24" s="1"/>
  <c r="D46" i="24"/>
  <c r="D93" i="23"/>
  <c r="C145" i="23" s="1"/>
  <c r="D46" i="23"/>
  <c r="D93" i="22"/>
  <c r="C145" i="22" s="1"/>
  <c r="D46" i="22"/>
  <c r="D54" i="21"/>
  <c r="D55" i="21"/>
  <c r="D81" i="21"/>
  <c r="D60" i="21"/>
  <c r="D93" i="21"/>
  <c r="C145" i="21" s="1"/>
  <c r="D59" i="21"/>
  <c r="C126" i="12"/>
  <c r="C147" i="12" s="1"/>
  <c r="D57" i="28" l="1"/>
  <c r="D56" i="28"/>
  <c r="D57" i="27"/>
  <c r="D56" i="27"/>
  <c r="D60" i="26"/>
  <c r="D59" i="26"/>
  <c r="D58" i="26"/>
  <c r="D57" i="26"/>
  <c r="D56" i="26"/>
  <c r="D55" i="26"/>
  <c r="D54" i="26"/>
  <c r="D57" i="25"/>
  <c r="D56" i="25"/>
  <c r="D57" i="24"/>
  <c r="D56" i="24"/>
  <c r="D58" i="24"/>
  <c r="D57" i="23"/>
  <c r="D56" i="23"/>
  <c r="D60" i="22"/>
  <c r="D59" i="22"/>
  <c r="D58" i="22"/>
  <c r="D57" i="22"/>
  <c r="D56" i="22"/>
  <c r="D55" i="22"/>
  <c r="D54" i="22"/>
  <c r="D57" i="21"/>
  <c r="D58" i="21"/>
  <c r="D56" i="21"/>
  <c r="D81" i="28"/>
  <c r="D59" i="28"/>
  <c r="D55" i="28"/>
  <c r="D58" i="28"/>
  <c r="D60" i="28"/>
  <c r="D54" i="28"/>
  <c r="D59" i="27"/>
  <c r="D60" i="27"/>
  <c r="D81" i="27"/>
  <c r="D58" i="27"/>
  <c r="D54" i="27"/>
  <c r="D55" i="27"/>
  <c r="D81" i="26"/>
  <c r="D81" i="25"/>
  <c r="D59" i="25"/>
  <c r="D58" i="25"/>
  <c r="D55" i="25"/>
  <c r="D54" i="25"/>
  <c r="D60" i="25"/>
  <c r="D81" i="24"/>
  <c r="D59" i="24"/>
  <c r="D60" i="24"/>
  <c r="D54" i="24"/>
  <c r="D55" i="24"/>
  <c r="D81" i="23"/>
  <c r="D59" i="23"/>
  <c r="D58" i="23"/>
  <c r="D54" i="23"/>
  <c r="D55" i="23"/>
  <c r="D60" i="23"/>
  <c r="D81" i="22"/>
  <c r="D61" i="21"/>
  <c r="D82" i="21" s="1"/>
  <c r="D84" i="21"/>
  <c r="C144" i="21" s="1"/>
  <c r="C148" i="21" s="1"/>
  <c r="C131" i="21" s="1"/>
  <c r="C38" i="12"/>
  <c r="D44" i="12" l="1"/>
  <c r="D61" i="22"/>
  <c r="D82" i="22" s="1"/>
  <c r="D61" i="28"/>
  <c r="D82" i="28" s="1"/>
  <c r="D84" i="28" s="1"/>
  <c r="C144" i="28" s="1"/>
  <c r="C148" i="28" s="1"/>
  <c r="C131" i="28" s="1"/>
  <c r="D61" i="27"/>
  <c r="D82" i="27" s="1"/>
  <c r="D84" i="27" s="1"/>
  <c r="C144" i="27" s="1"/>
  <c r="C148" i="27" s="1"/>
  <c r="C131" i="27" s="1"/>
  <c r="E131" i="27" s="1"/>
  <c r="D61" i="26"/>
  <c r="D82" i="26" s="1"/>
  <c r="D84" i="26"/>
  <c r="C144" i="26" s="1"/>
  <c r="C148" i="26" s="1"/>
  <c r="C131" i="26" s="1"/>
  <c r="D61" i="25"/>
  <c r="D82" i="25" s="1"/>
  <c r="D84" i="25" s="1"/>
  <c r="C144" i="25" s="1"/>
  <c r="C148" i="25" s="1"/>
  <c r="C131" i="25" s="1"/>
  <c r="D61" i="24"/>
  <c r="D82" i="24" s="1"/>
  <c r="D84" i="24" s="1"/>
  <c r="C144" i="24" s="1"/>
  <c r="C148" i="24" s="1"/>
  <c r="C131" i="24" s="1"/>
  <c r="D61" i="23"/>
  <c r="D82" i="23" s="1"/>
  <c r="D84" i="23" s="1"/>
  <c r="C144" i="23" s="1"/>
  <c r="C148" i="23" s="1"/>
  <c r="C131" i="23" s="1"/>
  <c r="D84" i="22"/>
  <c r="C144" i="22" s="1"/>
  <c r="C148" i="22" s="1"/>
  <c r="C131" i="22" s="1"/>
  <c r="E131" i="21"/>
  <c r="D91" i="12"/>
  <c r="D90" i="12"/>
  <c r="D88" i="12"/>
  <c r="D92" i="12"/>
  <c r="D89" i="12"/>
  <c r="D45" i="12"/>
  <c r="D53" i="12" s="1"/>
  <c r="C143" i="12"/>
  <c r="E131" i="28" l="1"/>
  <c r="C132" i="27"/>
  <c r="E131" i="26"/>
  <c r="E131" i="25"/>
  <c r="E131" i="24"/>
  <c r="E131" i="23"/>
  <c r="E131" i="22"/>
  <c r="C132" i="21"/>
  <c r="E132" i="21" s="1"/>
  <c r="C133" i="21" s="1"/>
  <c r="D46" i="12"/>
  <c r="D93" i="12"/>
  <c r="C145" i="12" s="1"/>
  <c r="C117" i="12"/>
  <c r="E132" i="27" l="1"/>
  <c r="C133" i="27" s="1"/>
  <c r="C132" i="24"/>
  <c r="E132" i="24" s="1"/>
  <c r="C133" i="24"/>
  <c r="C132" i="23"/>
  <c r="E132" i="23" s="1"/>
  <c r="C133" i="23"/>
  <c r="D60" i="12"/>
  <c r="D59" i="12"/>
  <c r="D58" i="12"/>
  <c r="D57" i="12"/>
  <c r="D56" i="12"/>
  <c r="D55" i="12"/>
  <c r="D54" i="12"/>
  <c r="E135" i="27"/>
  <c r="E136" i="27"/>
  <c r="E136" i="23"/>
  <c r="E135" i="23"/>
  <c r="E135" i="21"/>
  <c r="E136" i="21"/>
  <c r="C132" i="28"/>
  <c r="E132" i="28" s="1"/>
  <c r="C133" i="28" s="1"/>
  <c r="E137" i="27"/>
  <c r="E133" i="27"/>
  <c r="E138" i="27" s="1"/>
  <c r="C149" i="27" s="1"/>
  <c r="C150" i="27" s="1"/>
  <c r="G19" i="1" s="1"/>
  <c r="I19" i="1" s="1"/>
  <c r="J19" i="1" s="1"/>
  <c r="E134" i="27"/>
  <c r="C132" i="26"/>
  <c r="E132" i="26" s="1"/>
  <c r="C133" i="26" s="1"/>
  <c r="C132" i="25"/>
  <c r="E132" i="25" s="1"/>
  <c r="C133" i="25" s="1"/>
  <c r="E137" i="23"/>
  <c r="E134" i="23"/>
  <c r="E133" i="23"/>
  <c r="E138" i="23" s="1"/>
  <c r="C149" i="23" s="1"/>
  <c r="C150" i="23" s="1"/>
  <c r="G15" i="1" s="1"/>
  <c r="I15" i="1" s="1"/>
  <c r="J15" i="1" s="1"/>
  <c r="C132" i="22"/>
  <c r="E132" i="22" s="1"/>
  <c r="C133" i="22" s="1"/>
  <c r="E134" i="21"/>
  <c r="E133" i="21"/>
  <c r="E138" i="21" s="1"/>
  <c r="C149" i="21" s="1"/>
  <c r="C150" i="21" s="1"/>
  <c r="G13" i="1" s="1"/>
  <c r="I13" i="1" s="1"/>
  <c r="J13" i="1" s="1"/>
  <c r="E137" i="21"/>
  <c r="D81" i="12"/>
  <c r="E135" i="28" l="1"/>
  <c r="E136" i="28"/>
  <c r="E136" i="26"/>
  <c r="E135" i="26"/>
  <c r="E136" i="24"/>
  <c r="E135" i="24"/>
  <c r="E135" i="22"/>
  <c r="E136" i="22"/>
  <c r="E135" i="25"/>
  <c r="E136" i="25"/>
  <c r="C151" i="27"/>
  <c r="H19" i="1"/>
  <c r="C151" i="23"/>
  <c r="H15" i="1"/>
  <c r="C151" i="21"/>
  <c r="H13" i="1"/>
  <c r="E137" i="28"/>
  <c r="E134" i="28"/>
  <c r="E133" i="28"/>
  <c r="E138" i="28" s="1"/>
  <c r="C149" i="28" s="1"/>
  <c r="C150" i="28" s="1"/>
  <c r="G20" i="1" s="1"/>
  <c r="I20" i="1" s="1"/>
  <c r="J20" i="1" s="1"/>
  <c r="E134" i="26"/>
  <c r="E137" i="26"/>
  <c r="E133" i="26"/>
  <c r="E138" i="26" s="1"/>
  <c r="C149" i="26" s="1"/>
  <c r="C150" i="26" s="1"/>
  <c r="G18" i="1" s="1"/>
  <c r="I18" i="1" s="1"/>
  <c r="J18" i="1" s="1"/>
  <c r="E134" i="25"/>
  <c r="E137" i="25"/>
  <c r="E133" i="25"/>
  <c r="E138" i="25" s="1"/>
  <c r="C149" i="25" s="1"/>
  <c r="C150" i="25" s="1"/>
  <c r="E134" i="24"/>
  <c r="E137" i="24"/>
  <c r="E133" i="24"/>
  <c r="E138" i="24" s="1"/>
  <c r="C149" i="24" s="1"/>
  <c r="C150" i="24" s="1"/>
  <c r="G16" i="1" s="1"/>
  <c r="I16" i="1" s="1"/>
  <c r="J16" i="1" s="1"/>
  <c r="E134" i="22"/>
  <c r="E137" i="22"/>
  <c r="E133" i="22"/>
  <c r="E138" i="22" s="1"/>
  <c r="C149" i="22" s="1"/>
  <c r="C150" i="22" s="1"/>
  <c r="D61" i="12"/>
  <c r="D82" i="12" s="1"/>
  <c r="D84" i="12" s="1"/>
  <c r="C144" i="12" s="1"/>
  <c r="C148" i="12" s="1"/>
  <c r="C131" i="12" s="1"/>
  <c r="C46" i="12"/>
  <c r="C81" i="12" s="1"/>
  <c r="C84" i="12" s="1"/>
  <c r="G14" i="1" l="1"/>
  <c r="I14" i="1" s="1"/>
  <c r="J14" i="1" s="1"/>
  <c r="C151" i="25"/>
  <c r="G17" i="1"/>
  <c r="C151" i="28"/>
  <c r="H20" i="1"/>
  <c r="C151" i="26"/>
  <c r="H18" i="1"/>
  <c r="C151" i="24"/>
  <c r="H16" i="1"/>
  <c r="C151" i="22"/>
  <c r="H14" i="1"/>
  <c r="E131" i="12"/>
  <c r="I17" i="1" l="1"/>
  <c r="J17" i="1" s="1"/>
  <c r="H17" i="1"/>
  <c r="C132" i="12"/>
  <c r="E132" i="12" s="1"/>
  <c r="C133" i="12" s="1"/>
  <c r="E137" i="12" l="1"/>
  <c r="E135" i="12" l="1"/>
  <c r="E136" i="12"/>
  <c r="E134" i="12"/>
  <c r="E133" i="12"/>
  <c r="E138" i="12" s="1"/>
  <c r="C149" i="12" s="1"/>
  <c r="C150" i="12" s="1"/>
  <c r="G12" i="1" s="1"/>
  <c r="I12" i="1" s="1"/>
  <c r="J12" i="1" l="1"/>
  <c r="J21" i="1" s="1"/>
  <c r="H12" i="1"/>
  <c r="C151" i="12"/>
</calcChain>
</file>

<file path=xl/sharedStrings.xml><?xml version="1.0" encoding="utf-8"?>
<sst xmlns="http://schemas.openxmlformats.org/spreadsheetml/2006/main" count="2210" uniqueCount="182">
  <si>
    <t>MODELO DE PROPOSTA DE PREÇO - Pregão Eletrônico  nº                  /2026</t>
  </si>
  <si>
    <t>Nº Processo:</t>
  </si>
  <si>
    <t>Razão Social:</t>
  </si>
  <si>
    <t xml:space="preserve">Nome de Fantasia: </t>
  </si>
  <si>
    <t xml:space="preserve">Endereço: </t>
  </si>
  <si>
    <t>Telefone:</t>
  </si>
  <si>
    <t xml:space="preserve">E-mail: </t>
  </si>
  <si>
    <t>Objeto: Contratação de serviços especializados, contínuos e sob demanda, com dedicação exclusiva de mão de obra de Tecnologia de Informação–TI, para manutenção e desenvolvimento de soluções de TI com Práticas Ágeis, conforme demandas da CAPES.</t>
  </si>
  <si>
    <t>Grupo</t>
  </si>
  <si>
    <t>Item</t>
  </si>
  <si>
    <t>Perfil do Posto de Trabalho</t>
  </si>
  <si>
    <t>Qtd (Postos)</t>
  </si>
  <si>
    <t>Turno/Carga Horária</t>
  </si>
  <si>
    <t>Valor Remuneração do Posto</t>
  </si>
  <si>
    <t>Valor Mensal do Posto (R$)</t>
  </si>
  <si>
    <t>Fator-k do Posto</t>
  </si>
  <si>
    <t>Valor anual do posto</t>
  </si>
  <si>
    <t>Valor total  (valor anual do posto x Qtd Postos) 
(R$)</t>
  </si>
  <si>
    <t>Diurno (8h)</t>
  </si>
  <si>
    <t>TOTAL</t>
  </si>
  <si>
    <t>Critério de julgamento da licitação é menor preço por grupo.  Esta Proposta/Planilha refere-se ao Grupo 1.</t>
  </si>
  <si>
    <t xml:space="preserve">Valor Total do item em algarismos e por extenso: </t>
  </si>
  <si>
    <t>Prazo de validade da Proposta:</t>
  </si>
  <si>
    <t xml:space="preserve">Esta empresa DECLARA estar ciente de que a apresentação da presente proposta implica na plena aceitação das condições estabelecidas no Edital do Pregão Eletrônico nº      /2026 e seus Anexos. </t>
  </si>
  <si>
    <t>Profissional tipo 5</t>
  </si>
  <si>
    <t>PLANILHA DE CUSTOS E FORMAÇÃO DE PREÇO DE MÃO DE OBRA</t>
  </si>
  <si>
    <t>Número do Processo:</t>
  </si>
  <si>
    <t>Número da Licitação:</t>
  </si>
  <si>
    <t>Dia:                                  às      horas</t>
  </si>
  <si>
    <t>DISCRIMINAÇÃO</t>
  </si>
  <si>
    <t>B</t>
  </si>
  <si>
    <t>Município/UF</t>
  </si>
  <si>
    <t>C</t>
  </si>
  <si>
    <t>Ano Acordo, Conveção ou Sentença Normativa em Dissídio Coletivo</t>
  </si>
  <si>
    <t>Brasília/DF</t>
  </si>
  <si>
    <t>D</t>
  </si>
  <si>
    <t>Nome da Entidade Sindical</t>
  </si>
  <si>
    <t>DF000717/2025_CCT/2025/2026</t>
  </si>
  <si>
    <t>E</t>
  </si>
  <si>
    <t>Número de meses da execução contratual</t>
  </si>
  <si>
    <t>F</t>
  </si>
  <si>
    <t>Data-Base da Categoria (dia/mês/ano)</t>
  </si>
  <si>
    <t>IDENTIFICAÇÃO DO SERVIÇO</t>
  </si>
  <si>
    <t>Tipo de Serviço</t>
  </si>
  <si>
    <t>Unidade de Medida</t>
  </si>
  <si>
    <t>Quantidade total a contratar
(em função da unidade de medida)</t>
  </si>
  <si>
    <t>Desenvolvedor de Software Sênior</t>
  </si>
  <si>
    <t>Posto de trabalho</t>
  </si>
  <si>
    <t>1. MÓDULOS</t>
  </si>
  <si>
    <t>Mão de obra </t>
  </si>
  <si>
    <t>Mão de obra vinculada à execução contratual</t>
  </si>
  <si>
    <t>Dados para composição dos custos referente a mão de obra </t>
  </si>
  <si>
    <t>Tipo de serviço (mesmo serviço com características distintas)</t>
  </si>
  <si>
    <t>Classificação Brasileira de Ocupação(CBO)</t>
  </si>
  <si>
    <t>CBO 2124-25, 2123-20, 2124-05, 2624-10 1425-15 ou similar.</t>
  </si>
  <si>
    <t>Salário</t>
  </si>
  <si>
    <t>Categoria Profissional (vinculada a execução contratual)</t>
  </si>
  <si>
    <t>Nota (1) - Deverá ser elaborado um quadro para cada tipo de serviço.</t>
  </si>
  <si>
    <t>Nota (2)- A planilha será calculada considerando o valor mensal do empregado.</t>
  </si>
  <si>
    <t>Módulo 1 - Composição da Remuneração</t>
  </si>
  <si>
    <t>Composição da Remuneração</t>
  </si>
  <si>
    <t>Valor (R$)</t>
  </si>
  <si>
    <t>A</t>
  </si>
  <si>
    <t>Salário Base</t>
  </si>
  <si>
    <t>Adicional de Periculosidade</t>
  </si>
  <si>
    <t>-</t>
  </si>
  <si>
    <t>Adicional de Insalubridade</t>
  </si>
  <si>
    <t>Adicional Noturno</t>
  </si>
  <si>
    <t>Adicional de Hora Noturna Reduzida</t>
  </si>
  <si>
    <t>Outros (especificar)</t>
  </si>
  <si>
    <t>Total</t>
  </si>
  <si>
    <t>Nota 1: O Módulo 1 refere-se ao valor mensal devido ao empregado pela prestação do serviço no período de 12 meses.</t>
  </si>
  <si>
    <t>Módulo 2 - Encargos e Benefícios Anuais, Mensais e Diários</t>
  </si>
  <si>
    <t>Submódulo 2.1 - 13º(décimo terceiro) Salário, Férias e Adicional de Férias</t>
  </si>
  <si>
    <t>2.1</t>
  </si>
  <si>
    <t>13º(décimo terceiro) Salário, Férias e Adicional de Férias</t>
  </si>
  <si>
    <t>%</t>
  </si>
  <si>
    <t>VALOR (R$)</t>
  </si>
  <si>
    <t>13º(décimo terceiro) Salário</t>
  </si>
  <si>
    <t xml:space="preserve">Férias   e Adicional de Férias                                                                               </t>
  </si>
  <si>
    <t>Nota 1: Como a planilha de custos e formação de preços é calculada mensalmente, provisiona-se proporcionalmente 1/12 (um doze avos) dos valores referentes a gratificação natalina, férias e adicional de férias.</t>
  </si>
  <si>
    <t>Nota 2: O adicional de férias contido no Submódulo 2.1 corresponde a 1/3 (um terço) da remuneração que por sua vez é divido por 12 (doze) conforme Nota 1 acima.</t>
  </si>
  <si>
    <t>Nota 3. Levando em consideração a vigência contratual prevista na Lei nº 14.133/2021, a rubrica férias tem como objetivo principal suprir a necessidade do pagamento das férias remuneradas ao final do contrato de 12 meses. Esta rubrica, quando da prorrogação contratual, torna-se custo não renovável.</t>
  </si>
  <si>
    <t>Submódulo 2.2 - Encargos Previdenciários (GPS), Fundo de Garantia por Tempo de Serviço(FGTS) e outras contribuições</t>
  </si>
  <si>
    <t>2.2</t>
  </si>
  <si>
    <t>GPS, FGTS e outras contribuições</t>
  </si>
  <si>
    <r>
      <rPr>
        <sz val="11"/>
        <color rgb="FF000000"/>
        <rFont val="Calibri"/>
      </rPr>
      <t xml:space="preserve"> INSS </t>
    </r>
    <r>
      <rPr>
        <sz val="11"/>
        <color rgb="FFFF0000"/>
        <rFont val="Calibri"/>
      </rPr>
      <t>(% não incide sobre o 13º para empresas
reoneradas.)</t>
    </r>
  </si>
  <si>
    <t>Salário Educação</t>
  </si>
  <si>
    <t>SAT (se apresentada a comprovação de risco)</t>
  </si>
  <si>
    <t>SESC OU SESI</t>
  </si>
  <si>
    <t>SENAI - SENAC</t>
  </si>
  <si>
    <t>SEBRAE</t>
  </si>
  <si>
    <t>G</t>
  </si>
  <si>
    <t>INCRA</t>
  </si>
  <si>
    <t>H</t>
  </si>
  <si>
    <t>FGTS</t>
  </si>
  <si>
    <t>Nota 1: Os percentuais dos encargos previdenciários, do FGTS e demais contribuições são aqueles estabelecidos pela legislação vigente.</t>
  </si>
  <si>
    <t>Nota 2: O SAT a depender do grau de risco do serviço irá variar entre 1%, para risco leve, de 2%, para risco médio, e de 3% de risco grave.</t>
  </si>
  <si>
    <t>Nota 3: Esses percentuais incidem sobre o Módulo 1, o Submódulo 2.1.</t>
  </si>
  <si>
    <t>Submódulo 2.3 Benefícios Mensais e Diários</t>
  </si>
  <si>
    <t>2.3</t>
  </si>
  <si>
    <t>Benefícios Mensais e Diários</t>
  </si>
  <si>
    <t>Referência</t>
  </si>
  <si>
    <t>Transporte - desconto de 6% sobre sálario Base</t>
  </si>
  <si>
    <t>Auxílio Refeição/Alimentação  (CCT 2025/2026)</t>
  </si>
  <si>
    <t>QTD DIAS</t>
  </si>
  <si>
    <t>PAT (desconto) 15%</t>
  </si>
  <si>
    <t>Auxílio Funeral (CCT 2025/2026)</t>
  </si>
  <si>
    <t>3 salários mínimos =</t>
  </si>
  <si>
    <t xml:space="preserve">1621x3 </t>
  </si>
  <si>
    <t>dividido por 12</t>
  </si>
  <si>
    <t>Assistência Médica e Familiar (CCT 2025/2026)</t>
  </si>
  <si>
    <t>Reembolso Creche (Instrução Normativa SEGES/MGI nº 147, de 13 de abril de 2026/Decreto nº 12.174, de 11 de setembro de 2024)</t>
  </si>
  <si>
    <t xml:space="preserve">Outros (especificar) </t>
  </si>
  <si>
    <t xml:space="preserve">dividido por 96 = </t>
  </si>
  <si>
    <t>Nota 1: O valor informado deverá ser o custo real do benefício (descontado o valor eventualmente pago pelo empregado).</t>
  </si>
  <si>
    <t>Nota 2: Observar a previsão dos benefícios contidos em Acordos, Convenções e Dissídios Coletivos de Trabalho e atentar-se ao disposto no art. 6º desta Instrução Normativa.</t>
  </si>
  <si>
    <t>Quadro Resumo do Módulo 2 - Encargos e Benefícios anuais, mensais e diários</t>
  </si>
  <si>
    <t>Encargos e Benefícios anuais, mensais e diários</t>
  </si>
  <si>
    <t xml:space="preserve">13º(décimo terceiro) Salário, Férias </t>
  </si>
  <si>
    <t>Módulo 3 - Provisão para Rescisão</t>
  </si>
  <si>
    <t>Provisão para Rescisão</t>
  </si>
  <si>
    <t xml:space="preserve">Aviso Prévio Indenizado                                             Se 5% dos empregados são substituídos durante o ano.  {[0,05 x (1/12)] x 100 = 0,417% , aproxim. 0,43%.                                                                                         </t>
  </si>
  <si>
    <t>Incidência do FGTS sobre o Aviso Prévio Indenizado</t>
  </si>
  <si>
    <t>Aviso Prévio Trabalhado</t>
  </si>
  <si>
    <t xml:space="preserve">Incidência de GPS, FGTS e outras contribuições sobre o Aviso Prévio Trabalhado
</t>
  </si>
  <si>
    <t>Multa do FGTS  sobre o Aviso Prévio Trabalhado E Aviso Prévio Indenizado</t>
  </si>
  <si>
    <t>Nota 1: A parcela mensal a título de aviso prévio trabalhado será no percentual máximo de 1,94% no primeiro ano, e, em caso de prorrogação do contrato, o percentual máximo dessa parcela será de 0,194% a cada ano de prorrogação, a ser incluído por ocasião da formulação do aditivo da prorrogação do contrato, conforme a Lei 12.506/2011" (Enunciado do Boletim de Jurisprudência nº 176/2017.)</t>
  </si>
  <si>
    <t>Módulo 4 - Custo de Reposição do Profissional Ausente</t>
  </si>
  <si>
    <t xml:space="preserve">Nota 1: Os itens que contemplam o módulo 4 se referem ao custo dos dias trabalhados pelo repositor/substituto, quando o empregado alocado na prestação de serviço estiver ausente, conforme as previsões estabelecidas na legislação. </t>
  </si>
  <si>
    <t>Submódulo 4.1 - Ausências Legais</t>
  </si>
  <si>
    <t>4.1</t>
  </si>
  <si>
    <t>Ausências Legais</t>
  </si>
  <si>
    <t xml:space="preserve">Substituto na Cobertura de férias (ZERAR essa rubrica, pois o valor foi  pago no (Módulo 1) e na (letra B do submódulo 2.1).                         </t>
  </si>
  <si>
    <t>Substituto na Cobertura de Ausências Legais</t>
  </si>
  <si>
    <t xml:space="preserve">Substituto na Cobertura de Licença - Paternidade                                                              </t>
  </si>
  <si>
    <t xml:space="preserve">Substituto na Cobertura de Ausência por acidente de trabalho                                            </t>
  </si>
  <si>
    <t>Substituto na cobertura de Afastamento Maternidade</t>
  </si>
  <si>
    <t>Substituto na Cobertura de Outras Ausências (especificar)</t>
  </si>
  <si>
    <r>
      <t xml:space="preserve">Submódulo 4.2 - </t>
    </r>
    <r>
      <rPr>
        <b/>
        <sz val="10"/>
        <rFont val="Calibri"/>
        <family val="2"/>
        <scheme val="minor"/>
      </rPr>
      <t xml:space="preserve">Substituto na </t>
    </r>
    <r>
      <rPr>
        <b/>
        <sz val="10"/>
        <color rgb="FF000000"/>
        <rFont val="Calibri"/>
        <family val="2"/>
        <scheme val="minor"/>
      </rPr>
      <t>Intrajornada</t>
    </r>
  </si>
  <si>
    <t>4.2</t>
  </si>
  <si>
    <t>Substituto na Intrajornada</t>
  </si>
  <si>
    <t>Substituto na cobertura de Intervalo para repouso ou alimentação</t>
  </si>
  <si>
    <t>Quadro  - Resumo do Módulo 4 - Custo de Reposição do Profissional Ausente</t>
  </si>
  <si>
    <t>Custo de Reposição do Profissional Ausente</t>
  </si>
  <si>
    <t>Substituto nas Ausências Legais</t>
  </si>
  <si>
    <t>Nota: Valores mensais por empregado.</t>
  </si>
  <si>
    <t>Módulo 5 - Insumos Diversos</t>
  </si>
  <si>
    <t>Insumos Diversos</t>
  </si>
  <si>
    <t>Uniformes</t>
  </si>
  <si>
    <t>Materiais</t>
  </si>
  <si>
    <t>Equipamentos (equipamentos + conectividade para a prestação remota)</t>
  </si>
  <si>
    <t>Módulo 6 - Custos Indiretos, Tributos e Lucro</t>
  </si>
  <si>
    <t>Custos Indiretos, Tributos e Lucro</t>
  </si>
  <si>
    <t>Valor BASE DE CÁLCULO</t>
  </si>
  <si>
    <r>
      <t>Custos Indiretos (</t>
    </r>
    <r>
      <rPr>
        <sz val="9"/>
        <color rgb="FF000000"/>
        <rFont val="Calibri"/>
        <family val="2"/>
      </rPr>
      <t>%  Sobre somatório módulo 1 a 5)</t>
    </r>
  </si>
  <si>
    <r>
      <t xml:space="preserve">Lucro </t>
    </r>
    <r>
      <rPr>
        <sz val="9"/>
        <color rgb="FF000000"/>
        <rFont val="Calibri"/>
        <family val="2"/>
      </rPr>
      <t>(% sobre:  somatório de 1 A 5  +  valor de custos indiretos)</t>
    </r>
    <r>
      <rPr>
        <sz val="11"/>
        <color rgb="FF000000"/>
        <rFont val="Calibri"/>
        <family val="2"/>
      </rPr>
      <t xml:space="preserve"> </t>
    </r>
  </si>
  <si>
    <t xml:space="preserve">Tributos (Base de cálculo por dentro ou racional x (% do tributo) )
Base de Cálculo 1 = (Somatório dos Submódulos de 1 a 5 + Custos Indiretos + Lucro)                         Base de Cálculo: (BASE DE CÁLCULO 1)   / (1 - % total de tributos)                </t>
  </si>
  <si>
    <t>C1 Tributo Federal (PIS)</t>
  </si>
  <si>
    <t>C.2 Tributo Estadual (COFINS)</t>
  </si>
  <si>
    <t xml:space="preserve">C.3 Tributo Municipal (ISS) </t>
  </si>
  <si>
    <t>C.4 CPRB</t>
  </si>
  <si>
    <t>Nota (1): Custos Indiretos, Tributos e Lucro por empregado.</t>
  </si>
  <si>
    <t>Nota (2): O valor referente a tributos é obtido aplicando-se o percentual sobre o valor do faturamento.</t>
  </si>
  <si>
    <t>2. QUADRO - RESUMO DO CUSTO POR EMPREGADO</t>
  </si>
  <si>
    <t>Mão de obra vinculada à execução contratual (valor por empregado)</t>
  </si>
  <si>
    <t>Módulo 4 - Custos de reposição do Profissional Ausente </t>
  </si>
  <si>
    <t>Subtotal (A + B + C + D + E )</t>
  </si>
  <si>
    <t>Módulo 6 - Custos Indiretos, Tributos e Lucro</t>
  </si>
  <si>
    <t>Valor Total por Empregado</t>
  </si>
  <si>
    <t>fator-k</t>
  </si>
  <si>
    <t>Desenvolvedor de Software Pleno</t>
  </si>
  <si>
    <t xml:space="preserve">C.4 CPRB </t>
  </si>
  <si>
    <t>Desenvolvedor de Software Júnior</t>
  </si>
  <si>
    <t>PAT (desconto) 7,5%</t>
  </si>
  <si>
    <t>Desenvolvedor de Software Mobile - Sênior  </t>
  </si>
  <si>
    <t>Desenvolvedor de Software Mobile - Pleno  </t>
  </si>
  <si>
    <t>Líder Técnico de Desenvolvimento </t>
  </si>
  <si>
    <t>Engenheiro de IA – Sênior </t>
  </si>
  <si>
    <t>Analista de UX/UI Sênior </t>
  </si>
  <si>
    <t xml:space="preserve">C.4 Tributo Municipal (ISS) </t>
  </si>
  <si>
    <t>Analista de Testes  Sênior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</si>
</sst>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&quot;R$&quot;\ #,##0.0000"/>
    <numFmt numFmtId="165" formatCode="&quot;R$&quot;\ #,##0.00"/>
  </numFmts>
  <fonts count="2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  <scheme val="minor"/>
    </font>
    <font>
      <i/>
      <sz val="8"/>
      <color rgb="FF00000A"/>
      <name val="Arial Narrow"/>
      <family val="2"/>
    </font>
    <font>
      <i/>
      <sz val="8"/>
      <name val="Arial Narrow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2"/>
      <color theme="1"/>
      <name val="Arial"/>
      <family val="2"/>
    </font>
    <font>
      <sz val="9"/>
      <color rgb="FF000000"/>
      <name val="Calibri"/>
      <family val="2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</font>
    <font>
      <sz val="11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8" fontId="2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8" fontId="8" fillId="0" borderId="2" xfId="0" applyNumberFormat="1" applyFont="1" applyBorder="1"/>
    <xf numFmtId="8" fontId="9" fillId="0" borderId="1" xfId="0" applyNumberFormat="1" applyFont="1" applyBorder="1" applyAlignment="1">
      <alignment horizontal="right" vertical="center" wrapText="1"/>
    </xf>
    <xf numFmtId="0" fontId="3" fillId="5" borderId="1" xfId="0" applyFont="1" applyFill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right" vertical="center" wrapText="1"/>
    </xf>
    <xf numFmtId="0" fontId="11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5" borderId="0" xfId="0" applyFont="1" applyFill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8" fontId="7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0" fontId="2" fillId="5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 readingOrder="1"/>
    </xf>
    <xf numFmtId="0" fontId="8" fillId="0" borderId="0" xfId="0" applyFont="1"/>
    <xf numFmtId="0" fontId="15" fillId="5" borderId="0" xfId="0" applyFont="1" applyFill="1" applyAlignment="1">
      <alignment horizontal="left" vertical="top"/>
    </xf>
    <xf numFmtId="0" fontId="15" fillId="5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0" fontId="13" fillId="0" borderId="0" xfId="0" applyFont="1"/>
    <xf numFmtId="0" fontId="4" fillId="0" borderId="0" xfId="0" applyFont="1" applyAlignment="1">
      <alignment horizontal="left" vertical="center"/>
    </xf>
    <xf numFmtId="0" fontId="16" fillId="0" borderId="0" xfId="0" applyFont="1"/>
    <xf numFmtId="0" fontId="18" fillId="0" borderId="0" xfId="0" applyFont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/>
    <xf numFmtId="8" fontId="0" fillId="0" borderId="1" xfId="0" applyNumberFormat="1" applyBorder="1"/>
    <xf numFmtId="8" fontId="0" fillId="4" borderId="1" xfId="0" applyNumberFormat="1" applyFill="1" applyBorder="1"/>
    <xf numFmtId="0" fontId="3" fillId="0" borderId="3" xfId="0" applyFont="1" applyBorder="1" applyAlignment="1">
      <alignment horizontal="left" vertical="center" wrapText="1"/>
    </xf>
    <xf numFmtId="8" fontId="8" fillId="0" borderId="1" xfId="0" applyNumberFormat="1" applyFont="1" applyBorder="1" applyAlignment="1">
      <alignment horizontal="center"/>
    </xf>
    <xf numFmtId="8" fontId="20" fillId="0" borderId="1" xfId="0" applyNumberFormat="1" applyFont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right"/>
    </xf>
    <xf numFmtId="8" fontId="3" fillId="2" borderId="1" xfId="0" applyNumberFormat="1" applyFont="1" applyFill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justify" vertical="justify" wrapText="1"/>
    </xf>
    <xf numFmtId="0" fontId="18" fillId="0" borderId="1" xfId="0" applyFont="1" applyBorder="1" applyAlignment="1">
      <alignment horizontal="justify" vertical="justify"/>
    </xf>
    <xf numFmtId="0" fontId="18" fillId="0" borderId="1" xfId="0" applyFont="1" applyBorder="1" applyAlignment="1">
      <alignment horizontal="justify" vertical="justify" wrapText="1"/>
    </xf>
    <xf numFmtId="0" fontId="9" fillId="5" borderId="1" xfId="0" applyFont="1" applyFill="1" applyBorder="1" applyAlignment="1">
      <alignment horizontal="justify" vertical="justify" wrapText="1"/>
    </xf>
    <xf numFmtId="0" fontId="21" fillId="0" borderId="0" xfId="0" applyFont="1" applyAlignment="1">
      <alignment vertical="center"/>
    </xf>
    <xf numFmtId="10" fontId="2" fillId="2" borderId="1" xfId="0" applyNumberFormat="1" applyFont="1" applyFill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top" wrapText="1" readingOrder="1"/>
    </xf>
    <xf numFmtId="8" fontId="3" fillId="0" borderId="2" xfId="0" applyNumberFormat="1" applyFont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right" vertical="center" wrapText="1"/>
    </xf>
    <xf numFmtId="0" fontId="24" fillId="0" borderId="0" xfId="0" applyFont="1"/>
    <xf numFmtId="0" fontId="0" fillId="6" borderId="0" xfId="0" applyFill="1"/>
    <xf numFmtId="0" fontId="17" fillId="5" borderId="0" xfId="0" applyFont="1" applyFill="1"/>
    <xf numFmtId="10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8" fontId="0" fillId="0" borderId="0" xfId="0" applyNumberFormat="1"/>
    <xf numFmtId="165" fontId="8" fillId="0" borderId="2" xfId="0" applyNumberFormat="1" applyFont="1" applyBorder="1" applyAlignment="1">
      <alignment horizontal="center" vertical="center"/>
    </xf>
    <xf numFmtId="0" fontId="17" fillId="0" borderId="0" xfId="0" applyFont="1"/>
    <xf numFmtId="164" fontId="0" fillId="0" borderId="0" xfId="0" applyNumberFormat="1"/>
    <xf numFmtId="2" fontId="8" fillId="0" borderId="2" xfId="0" applyNumberFormat="1" applyFont="1" applyBorder="1" applyAlignment="1">
      <alignment horizontal="center" vertical="center"/>
    </xf>
    <xf numFmtId="16" fontId="0" fillId="0" borderId="1" xfId="0" applyNumberFormat="1" applyBorder="1"/>
    <xf numFmtId="0" fontId="15" fillId="5" borderId="0" xfId="0" applyFont="1" applyFill="1" applyAlignment="1">
      <alignment horizontal="justify" vertical="top"/>
    </xf>
    <xf numFmtId="0" fontId="3" fillId="0" borderId="11" xfId="0" applyFont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5" fillId="0" borderId="1" xfId="0" applyFont="1" applyBorder="1" applyAlignment="1">
      <alignment vertical="top" wrapText="1"/>
    </xf>
    <xf numFmtId="8" fontId="0" fillId="0" borderId="1" xfId="0" applyNumberForma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8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8" fontId="8" fillId="0" borderId="2" xfId="0" applyNumberFormat="1" applyFont="1" applyBorder="1" applyAlignment="1">
      <alignment horizontal="center"/>
    </xf>
    <xf numFmtId="8" fontId="8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right"/>
    </xf>
    <xf numFmtId="0" fontId="23" fillId="0" borderId="6" xfId="0" applyFont="1" applyBorder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11" fillId="5" borderId="0" xfId="0" applyFont="1" applyFill="1" applyAlignment="1">
      <alignment horizontal="left" vertical="center" wrapText="1"/>
    </xf>
    <xf numFmtId="0" fontId="3" fillId="0" borderId="10" xfId="0" applyFont="1" applyBorder="1" applyAlignment="1">
      <alignment horizontal="justify" vertical="top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 indent="6"/>
    </xf>
    <xf numFmtId="0" fontId="2" fillId="2" borderId="5" xfId="0" applyFont="1" applyFill="1" applyBorder="1" applyAlignment="1">
      <alignment horizontal="right" vertical="center" wrapText="1" indent="6"/>
    </xf>
    <xf numFmtId="0" fontId="2" fillId="2" borderId="6" xfId="0" applyFont="1" applyFill="1" applyBorder="1" applyAlignment="1">
      <alignment horizontal="right" vertical="center" wrapText="1" indent="6"/>
    </xf>
    <xf numFmtId="0" fontId="11" fillId="5" borderId="0" xfId="0" applyFont="1" applyFill="1" applyAlignment="1">
      <alignment horizontal="justify" vertical="top" wrapText="1"/>
    </xf>
    <xf numFmtId="0" fontId="12" fillId="5" borderId="0" xfId="0" applyFont="1" applyFill="1" applyAlignment="1">
      <alignment horizontal="justify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top"/>
    </xf>
    <xf numFmtId="0" fontId="19" fillId="0" borderId="1" xfId="0" applyFont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topLeftCell="A15" zoomScale="70" zoomScaleNormal="70" workbookViewId="0">
      <selection activeCell="I23" sqref="I23"/>
    </sheetView>
  </sheetViews>
  <sheetFormatPr defaultRowHeight="14.4" x14ac:dyDescent="0.3"/>
  <cols>
    <col min="3" max="3" width="20.109375" customWidth="1"/>
    <col min="4" max="4" width="13.88671875" customWidth="1"/>
    <col min="5" max="5" width="14.5546875" customWidth="1"/>
    <col min="6" max="6" width="13.6640625" customWidth="1"/>
    <col min="7" max="7" width="21" customWidth="1"/>
    <col min="8" max="8" width="9.109375" customWidth="1"/>
    <col min="9" max="9" width="22" customWidth="1"/>
    <col min="10" max="10" width="25.109375" customWidth="1"/>
    <col min="11" max="11" width="24.5546875" customWidth="1"/>
    <col min="12" max="12" width="24.6640625" customWidth="1"/>
  </cols>
  <sheetData>
    <row r="1" spans="1:12" x14ac:dyDescent="0.3">
      <c r="A1" s="38" t="s">
        <v>0</v>
      </c>
    </row>
    <row r="2" spans="1:12" x14ac:dyDescent="0.3">
      <c r="A2" s="38"/>
    </row>
    <row r="3" spans="1:12" ht="15" x14ac:dyDescent="0.3">
      <c r="A3" s="39" t="s">
        <v>1</v>
      </c>
    </row>
    <row r="4" spans="1:12" ht="15.6" x14ac:dyDescent="0.3">
      <c r="A4" s="40" t="s">
        <v>2</v>
      </c>
    </row>
    <row r="5" spans="1:12" ht="15.6" x14ac:dyDescent="0.3">
      <c r="A5" s="40" t="s">
        <v>3</v>
      </c>
    </row>
    <row r="6" spans="1:12" ht="17.25" customHeight="1" x14ac:dyDescent="0.3">
      <c r="A6" s="40" t="s">
        <v>4</v>
      </c>
    </row>
    <row r="7" spans="1:12" ht="17.25" customHeight="1" x14ac:dyDescent="0.3">
      <c r="A7" s="40" t="s">
        <v>5</v>
      </c>
    </row>
    <row r="8" spans="1:12" ht="17.25" customHeight="1" x14ac:dyDescent="0.3">
      <c r="A8" s="40" t="s">
        <v>6</v>
      </c>
    </row>
    <row r="9" spans="1:12" ht="19.5" customHeight="1" x14ac:dyDescent="0.3">
      <c r="A9" s="84" t="s">
        <v>7</v>
      </c>
      <c r="B9" s="84"/>
      <c r="C9" s="84"/>
      <c r="D9" s="84"/>
      <c r="E9" s="84"/>
      <c r="F9" s="84"/>
      <c r="G9" s="84"/>
      <c r="H9" s="84"/>
      <c r="I9" s="84"/>
      <c r="J9" s="84"/>
    </row>
    <row r="10" spans="1:12" ht="31.5" customHeight="1" x14ac:dyDescent="0.3">
      <c r="A10" s="84"/>
      <c r="B10" s="84"/>
      <c r="C10" s="84"/>
      <c r="D10" s="84"/>
      <c r="E10" s="84"/>
      <c r="F10" s="84"/>
      <c r="G10" s="84"/>
      <c r="H10" s="84"/>
      <c r="I10" s="84"/>
      <c r="J10" s="84"/>
    </row>
    <row r="11" spans="1:12" ht="43.2" x14ac:dyDescent="0.3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  <c r="F11" s="7" t="s">
        <v>13</v>
      </c>
      <c r="G11" s="31" t="s">
        <v>14</v>
      </c>
      <c r="H11" s="77" t="s">
        <v>15</v>
      </c>
      <c r="I11" s="77" t="s">
        <v>16</v>
      </c>
      <c r="J11" s="77" t="s">
        <v>17</v>
      </c>
    </row>
    <row r="12" spans="1:12" ht="75" customHeight="1" x14ac:dyDescent="0.3">
      <c r="A12" s="129">
        <v>1</v>
      </c>
      <c r="B12" s="87">
        <v>1</v>
      </c>
      <c r="C12" s="85" t="str">
        <f>'Desenvolvedor Sênior'!A15</f>
        <v>Desenvolvedor de Software Sênior</v>
      </c>
      <c r="D12" s="14">
        <f>'Desenvolvedor Sênior'!C15</f>
        <v>46</v>
      </c>
      <c r="E12" s="14" t="s">
        <v>18</v>
      </c>
      <c r="F12" s="71">
        <f>'Desenvolvedor Sênior'!C32</f>
        <v>15750</v>
      </c>
      <c r="G12" s="72">
        <f>ROUND('Desenvolvedor Sênior'!C150,2)</f>
        <v>32084.67</v>
      </c>
      <c r="H12" s="82">
        <f>ROUND(G12/F12,2)</f>
        <v>2.04</v>
      </c>
      <c r="I12" s="79">
        <f>ROUND(G12*12,2)</f>
        <v>385016.04</v>
      </c>
      <c r="J12" s="15">
        <f>ROUND(I12*D12,2)</f>
        <v>17710737.84</v>
      </c>
      <c r="K12" s="81"/>
      <c r="L12" s="81"/>
    </row>
    <row r="13" spans="1:12" ht="75" customHeight="1" x14ac:dyDescent="0.3">
      <c r="A13" s="130"/>
      <c r="B13" s="87">
        <v>2</v>
      </c>
      <c r="C13" s="85" t="str">
        <f>'Desenvolvedor Pleno'!A15</f>
        <v>Desenvolvedor de Software Pleno</v>
      </c>
      <c r="D13" s="14">
        <f>'Desenvolvedor Pleno'!C15</f>
        <v>23</v>
      </c>
      <c r="E13" s="14" t="s">
        <v>18</v>
      </c>
      <c r="F13" s="71">
        <f>'Desenvolvedor Pleno'!C32</f>
        <v>10713.73</v>
      </c>
      <c r="G13" s="72">
        <f>ROUND('Desenvolvedor Pleno'!C150,2)</f>
        <v>22291.919999999998</v>
      </c>
      <c r="H13" s="82">
        <f t="shared" ref="H13:H20" si="0">ROUND(G13/F13,2)</f>
        <v>2.08</v>
      </c>
      <c r="I13" s="79">
        <f t="shared" ref="I13:I19" si="1">ROUND(G13*12,2)</f>
        <v>267503.03999999998</v>
      </c>
      <c r="J13" s="15">
        <f>ROUND(I13*D13,2)</f>
        <v>6152569.9199999999</v>
      </c>
      <c r="K13" s="81"/>
      <c r="L13" s="81"/>
    </row>
    <row r="14" spans="1:12" ht="75" customHeight="1" x14ac:dyDescent="0.3">
      <c r="A14" s="130"/>
      <c r="B14" s="87">
        <v>3</v>
      </c>
      <c r="C14" s="85" t="str">
        <f>'Desenvolvedor Júnior'!A15</f>
        <v>Desenvolvedor de Software Júnior</v>
      </c>
      <c r="D14" s="14">
        <f>'Desenvolvedor Júnior'!C15</f>
        <v>4</v>
      </c>
      <c r="E14" s="14" t="s">
        <v>18</v>
      </c>
      <c r="F14" s="71">
        <f>'Desenvolvedor Júnior'!C32</f>
        <v>6500</v>
      </c>
      <c r="G14" s="72">
        <f>ROUND('Desenvolvedor Júnior'!C150,2)</f>
        <v>14178.59</v>
      </c>
      <c r="H14" s="82">
        <f t="shared" si="0"/>
        <v>2.1800000000000002</v>
      </c>
      <c r="I14" s="79">
        <f>ROUND(G14*12,2)</f>
        <v>170143.08</v>
      </c>
      <c r="J14" s="15">
        <f>ROUND(I14*D14,2)</f>
        <v>680572.32</v>
      </c>
      <c r="K14" s="81"/>
      <c r="L14" s="81"/>
    </row>
    <row r="15" spans="1:12" ht="90" customHeight="1" x14ac:dyDescent="0.3">
      <c r="A15" s="130"/>
      <c r="B15" s="87">
        <v>4</v>
      </c>
      <c r="C15" s="86" t="str">
        <f>'Desenvolvedor Mobile Sênior'!A15</f>
        <v>Desenvolvedor de Software Mobile - Sênior  </v>
      </c>
      <c r="D15" s="14">
        <f>'Desenvolvedor Mobile Sênior'!C15</f>
        <v>2</v>
      </c>
      <c r="E15" s="14" t="s">
        <v>18</v>
      </c>
      <c r="F15" s="71">
        <f>'Desenvolvedor Mobile Sênior'!C32</f>
        <v>15750</v>
      </c>
      <c r="G15" s="72">
        <f>ROUND('Desenvolvedor Mobile Sênior'!C150,2)</f>
        <v>32084.67</v>
      </c>
      <c r="H15" s="82">
        <f t="shared" si="0"/>
        <v>2.04</v>
      </c>
      <c r="I15" s="79">
        <f>ROUND(G15*12,2)</f>
        <v>385016.04</v>
      </c>
      <c r="J15" s="15">
        <f>ROUND(I15*D15,2)</f>
        <v>770032.08</v>
      </c>
      <c r="K15" s="81"/>
      <c r="L15" s="81"/>
    </row>
    <row r="16" spans="1:12" ht="90" customHeight="1" x14ac:dyDescent="0.3">
      <c r="A16" s="130"/>
      <c r="B16" s="87">
        <v>5</v>
      </c>
      <c r="C16" s="86" t="str">
        <f>'Desenvolvedor Mobile Pleno '!A15</f>
        <v>Desenvolvedor de Software Mobile - Pleno  </v>
      </c>
      <c r="D16" s="14">
        <f>'Desenvolvedor Mobile Pleno '!C15</f>
        <v>2</v>
      </c>
      <c r="E16" s="14" t="s">
        <v>18</v>
      </c>
      <c r="F16" s="71">
        <f>'Desenvolvedor Mobile Pleno '!C32</f>
        <v>10713.73</v>
      </c>
      <c r="G16" s="72">
        <f>ROUND('Desenvolvedor Mobile Pleno '!C150,2)</f>
        <v>22291.919999999998</v>
      </c>
      <c r="H16" s="82">
        <f t="shared" si="0"/>
        <v>2.08</v>
      </c>
      <c r="I16" s="79">
        <f>ROUND(G16*12,2)</f>
        <v>267503.03999999998</v>
      </c>
      <c r="J16" s="15">
        <f>ROUND(I16*D16,2)</f>
        <v>535006.07999999996</v>
      </c>
      <c r="K16" s="81"/>
      <c r="L16" s="81"/>
    </row>
    <row r="17" spans="1:12" ht="90" customHeight="1" x14ac:dyDescent="0.3">
      <c r="A17" s="130"/>
      <c r="B17" s="87">
        <v>6</v>
      </c>
      <c r="C17" s="86" t="str">
        <f>'Líder Técnico '!A15</f>
        <v>Líder Técnico de Desenvolvimento </v>
      </c>
      <c r="D17" s="14">
        <f>'Líder Técnico '!C15</f>
        <v>8</v>
      </c>
      <c r="E17" s="14" t="s">
        <v>18</v>
      </c>
      <c r="F17" s="71">
        <f>'Líder Técnico '!C32</f>
        <v>16966.669999999998</v>
      </c>
      <c r="G17" s="72">
        <f>ROUND('Líder Técnico '!C150,2)</f>
        <v>34450.42</v>
      </c>
      <c r="H17" s="82">
        <f t="shared" si="0"/>
        <v>2.0299999999999998</v>
      </c>
      <c r="I17" s="79">
        <f t="shared" si="1"/>
        <v>413405.04</v>
      </c>
      <c r="J17" s="15">
        <f t="shared" ref="J17:J19" si="2">ROUND(I17*D17,2)</f>
        <v>3307240.32</v>
      </c>
      <c r="K17" s="81"/>
      <c r="L17" s="81"/>
    </row>
    <row r="18" spans="1:12" ht="45" customHeight="1" x14ac:dyDescent="0.3">
      <c r="A18" s="130"/>
      <c r="B18" s="87">
        <v>7</v>
      </c>
      <c r="C18" s="86" t="str">
        <f>'Engenheiro de IA'!A15</f>
        <v>Engenheiro de IA – Sênior </v>
      </c>
      <c r="D18" s="14">
        <f>'Engenheiro de IA'!C15</f>
        <v>3</v>
      </c>
      <c r="E18" s="14" t="s">
        <v>18</v>
      </c>
      <c r="F18" s="71">
        <f>'Engenheiro de IA'!C32</f>
        <v>16500</v>
      </c>
      <c r="G18" s="72">
        <f>ROUND('Engenheiro de IA'!C150,2)</f>
        <v>33543</v>
      </c>
      <c r="H18" s="82">
        <f t="shared" si="0"/>
        <v>2.0299999999999998</v>
      </c>
      <c r="I18" s="79">
        <f t="shared" si="1"/>
        <v>402516</v>
      </c>
      <c r="J18" s="15">
        <f t="shared" si="2"/>
        <v>1207548</v>
      </c>
      <c r="K18" s="81"/>
      <c r="L18" s="81"/>
    </row>
    <row r="19" spans="1:12" ht="45" customHeight="1" x14ac:dyDescent="0.3">
      <c r="A19" s="130"/>
      <c r="B19" s="87">
        <v>8</v>
      </c>
      <c r="C19" s="86" t="str">
        <f>'Analista UX-UI '!A15</f>
        <v>Analista de UX/UI Sênior </v>
      </c>
      <c r="D19" s="14">
        <f>'Analista UX-UI '!C15</f>
        <v>4</v>
      </c>
      <c r="E19" s="14" t="s">
        <v>18</v>
      </c>
      <c r="F19" s="71">
        <f>'Analista UX-UI '!C32</f>
        <v>12516.67</v>
      </c>
      <c r="G19" s="72">
        <f>ROUND('Analista UX-UI '!C150,2)</f>
        <v>25797.64</v>
      </c>
      <c r="H19" s="82">
        <f t="shared" si="0"/>
        <v>2.06</v>
      </c>
      <c r="I19" s="79">
        <f t="shared" si="1"/>
        <v>309571.68</v>
      </c>
      <c r="J19" s="15">
        <f t="shared" si="2"/>
        <v>1238286.72</v>
      </c>
      <c r="K19" s="81"/>
      <c r="L19" s="81"/>
    </row>
    <row r="20" spans="1:12" ht="60" customHeight="1" x14ac:dyDescent="0.3">
      <c r="A20" s="131"/>
      <c r="B20" s="87">
        <v>9</v>
      </c>
      <c r="C20" s="86" t="str">
        <f>'Analista de Testes '!A15</f>
        <v>Analista de Testes  Sênior</v>
      </c>
      <c r="D20" s="14">
        <f>'Analista de Testes '!C15</f>
        <v>4</v>
      </c>
      <c r="E20" s="14" t="s">
        <v>18</v>
      </c>
      <c r="F20" s="71">
        <f>'Analista de Testes '!C32</f>
        <v>11081.16</v>
      </c>
      <c r="G20" s="72">
        <f>ROUND('Analista de Testes '!C150,2)</f>
        <v>23006.37</v>
      </c>
      <c r="H20" s="82">
        <f t="shared" si="0"/>
        <v>2.08</v>
      </c>
      <c r="I20" s="79">
        <f>ROUND(G20*12,2)</f>
        <v>276076.44</v>
      </c>
      <c r="J20" s="15">
        <f>ROUND(I20*D20,2)</f>
        <v>1104305.76</v>
      </c>
      <c r="K20" s="81"/>
      <c r="L20" s="81"/>
    </row>
    <row r="21" spans="1:12" x14ac:dyDescent="0.3">
      <c r="C21" s="128"/>
      <c r="D21" s="128"/>
      <c r="E21" s="128"/>
      <c r="F21" s="128"/>
      <c r="G21" s="16" t="s">
        <v>19</v>
      </c>
      <c r="I21" s="96"/>
      <c r="J21" s="97">
        <f>SUM(J12:J20)</f>
        <v>32706299.039999995</v>
      </c>
      <c r="K21" s="81"/>
      <c r="L21" s="81"/>
    </row>
    <row r="22" spans="1:12" ht="15.6" x14ac:dyDescent="0.3">
      <c r="C22" s="44"/>
    </row>
    <row r="23" spans="1:12" ht="15.6" x14ac:dyDescent="0.3">
      <c r="A23" s="44" t="s">
        <v>20</v>
      </c>
      <c r="C23" s="44"/>
      <c r="K23" s="78"/>
    </row>
    <row r="24" spans="1:12" ht="21" customHeight="1" x14ac:dyDescent="0.3">
      <c r="A24" s="44" t="s">
        <v>21</v>
      </c>
      <c r="C24" s="44"/>
      <c r="J24" s="78"/>
    </row>
    <row r="25" spans="1:12" ht="21" customHeight="1" x14ac:dyDescent="0.3">
      <c r="A25" s="75" t="s">
        <v>22</v>
      </c>
      <c r="C25" s="75"/>
    </row>
    <row r="26" spans="1:12" ht="22.2" customHeight="1" x14ac:dyDescent="0.3">
      <c r="A26" s="44" t="s">
        <v>23</v>
      </c>
      <c r="C26" s="44"/>
    </row>
    <row r="28" spans="1:12" ht="15.6" x14ac:dyDescent="0.3">
      <c r="C28" s="73"/>
    </row>
    <row r="30" spans="1:12" ht="15.6" x14ac:dyDescent="0.3">
      <c r="C30" s="80"/>
    </row>
  </sheetData>
  <mergeCells count="2">
    <mergeCell ref="C21:F21"/>
    <mergeCell ref="A12:A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1"/>
  <sheetViews>
    <sheetView topLeftCell="A65" zoomScale="130" zoomScaleNormal="130" workbookViewId="0">
      <selection activeCell="L67" sqref="L67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  <col min="7" max="7" width="13.441406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30.6" customHeight="1" x14ac:dyDescent="0.3">
      <c r="A15" s="32" t="s">
        <v>46</v>
      </c>
      <c r="B15" s="2" t="s">
        <v>47</v>
      </c>
      <c r="C15" s="2">
        <v>46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28.8" x14ac:dyDescent="0.3">
      <c r="A22" s="90">
        <v>1</v>
      </c>
      <c r="B22" s="10" t="s">
        <v>52</v>
      </c>
      <c r="C22" s="32" t="s">
        <v>46</v>
      </c>
    </row>
    <row r="23" spans="1:8" ht="63" customHeight="1" x14ac:dyDescent="0.3">
      <c r="A23" s="90">
        <v>2</v>
      </c>
      <c r="B23" s="10" t="s">
        <v>53</v>
      </c>
      <c r="C23" s="6" t="s">
        <v>54</v>
      </c>
    </row>
    <row r="24" spans="1:8" x14ac:dyDescent="0.3">
      <c r="A24" s="90">
        <v>3</v>
      </c>
      <c r="B24" s="10" t="s">
        <v>55</v>
      </c>
      <c r="C24" s="34">
        <v>1728.89</v>
      </c>
    </row>
    <row r="25" spans="1:8" ht="28.8" x14ac:dyDescent="0.3">
      <c r="A25" s="90">
        <v>4</v>
      </c>
      <c r="B25" s="10" t="s">
        <v>56</v>
      </c>
      <c r="C25" s="32" t="s">
        <v>46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15750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15750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1311.9749999999999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1905.75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3217.7249999999999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1765.575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474.19312500000001</v>
      </c>
    </row>
    <row r="55" spans="1:4" x14ac:dyDescent="0.3">
      <c r="A55" s="91" t="s">
        <v>32</v>
      </c>
      <c r="B55" s="4" t="s">
        <v>88</v>
      </c>
      <c r="C55" s="30">
        <v>0.01</v>
      </c>
      <c r="D55" s="53">
        <f>(C38+D46)*C55</f>
        <v>189.67724999999999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284.51587499999999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189.67724999999999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113.80634999999999</v>
      </c>
    </row>
    <row r="59" spans="1:4" x14ac:dyDescent="0.3">
      <c r="A59" s="91" t="s">
        <v>92</v>
      </c>
      <c r="B59" s="4" t="s">
        <v>93</v>
      </c>
      <c r="C59" s="30">
        <v>2E-3</v>
      </c>
      <c r="D59" s="53">
        <f>(C38+D46)*C59</f>
        <v>37.935449999999996</v>
      </c>
    </row>
    <row r="60" spans="1:4" x14ac:dyDescent="0.3">
      <c r="A60" s="91" t="s">
        <v>94</v>
      </c>
      <c r="B60" s="4" t="s">
        <v>95</v>
      </c>
      <c r="C60" s="30">
        <v>0.08</v>
      </c>
      <c r="D60" s="53">
        <f>(C38+D46)*C60</f>
        <v>1517.4179999999999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4572.7983000000004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4" t="s">
        <v>112</v>
      </c>
      <c r="C73" s="4"/>
      <c r="D73" s="53"/>
      <c r="E73" s="53"/>
      <c r="F73" s="89">
        <v>105.33</v>
      </c>
      <c r="H73" s="74"/>
      <c r="I73" s="74"/>
      <c r="J73" s="74"/>
      <c r="K73" s="74"/>
      <c r="L73" s="74"/>
    </row>
    <row r="74" spans="1:12" x14ac:dyDescent="0.3">
      <c r="A74" s="91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3217.7249999999999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4572.7983000000004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8814.2233000000015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71.400000000000006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67.724999999999994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5.4180000000000001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305.55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75.776400000000024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630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1084.4694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3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7" x14ac:dyDescent="0.3">
      <c r="A129" s="52" t="s">
        <v>152</v>
      </c>
    </row>
    <row r="130" spans="1:7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7" x14ac:dyDescent="0.3">
      <c r="A131" s="91" t="s">
        <v>62</v>
      </c>
      <c r="B131" s="4" t="s">
        <v>155</v>
      </c>
      <c r="C131" s="69">
        <f>C148</f>
        <v>25798.6927</v>
      </c>
      <c r="D131" s="19">
        <v>0.05</v>
      </c>
      <c r="E131" s="11">
        <f>D131*C131</f>
        <v>1289.9346350000001</v>
      </c>
    </row>
    <row r="132" spans="1:7" ht="26.4" x14ac:dyDescent="0.3">
      <c r="A132" s="91" t="s">
        <v>30</v>
      </c>
      <c r="B132" s="4" t="s">
        <v>156</v>
      </c>
      <c r="C132" s="69">
        <f>SUM(C131+E131)</f>
        <v>27088.627335000001</v>
      </c>
      <c r="D132" s="19">
        <v>0.05</v>
      </c>
      <c r="E132" s="11">
        <f>D132*C132</f>
        <v>1354.4313667500001</v>
      </c>
    </row>
    <row r="133" spans="1:7" ht="86.4" x14ac:dyDescent="0.3">
      <c r="A133" s="92" t="s">
        <v>32</v>
      </c>
      <c r="B133" s="25" t="s">
        <v>157</v>
      </c>
      <c r="C133" s="69">
        <f>SUM(C131+E131+E132)/(1-D133)</f>
        <v>32084.668586294414</v>
      </c>
      <c r="D133" s="19">
        <f>SUM(D134:D137)</f>
        <v>0.11349999999999999</v>
      </c>
      <c r="E133" s="11">
        <f>D133*C133</f>
        <v>3641.6098845444158</v>
      </c>
      <c r="G133" s="78"/>
    </row>
    <row r="134" spans="1:7" x14ac:dyDescent="0.3">
      <c r="A134" s="91"/>
      <c r="B134" s="102" t="s">
        <v>158</v>
      </c>
      <c r="C134" s="103"/>
      <c r="D134" s="24">
        <v>6.4999999999999997E-3</v>
      </c>
      <c r="E134" s="11">
        <f>C133*D134</f>
        <v>208.55034581091368</v>
      </c>
    </row>
    <row r="135" spans="1:7" x14ac:dyDescent="0.3">
      <c r="A135" s="4"/>
      <c r="B135" s="104" t="s">
        <v>159</v>
      </c>
      <c r="C135" s="105"/>
      <c r="D135" s="24">
        <v>0.03</v>
      </c>
      <c r="E135" s="11">
        <f>C133*D135</f>
        <v>962.54005758883238</v>
      </c>
      <c r="G135" s="78"/>
    </row>
    <row r="136" spans="1:7" x14ac:dyDescent="0.3">
      <c r="A136" s="4"/>
      <c r="B136" s="104" t="s">
        <v>160</v>
      </c>
      <c r="C136" s="105"/>
      <c r="D136" s="23">
        <v>0.05</v>
      </c>
      <c r="E136" s="11">
        <f>C133*D136</f>
        <v>1604.2334293147208</v>
      </c>
      <c r="G136" s="78"/>
    </row>
    <row r="137" spans="1:7" x14ac:dyDescent="0.3">
      <c r="A137" s="4"/>
      <c r="B137" s="104" t="s">
        <v>161</v>
      </c>
      <c r="C137" s="105"/>
      <c r="D137" s="76">
        <v>2.7E-2</v>
      </c>
      <c r="E137" s="11">
        <f>C133*D137</f>
        <v>866.2860518299492</v>
      </c>
    </row>
    <row r="138" spans="1:7" x14ac:dyDescent="0.3">
      <c r="A138" s="106" t="s">
        <v>70</v>
      </c>
      <c r="B138" s="107"/>
      <c r="C138" s="107"/>
      <c r="D138" s="108"/>
      <c r="E138" s="12">
        <f>SUM(E131+E132+E133)</f>
        <v>6285.9758862944163</v>
      </c>
    </row>
    <row r="139" spans="1:7" x14ac:dyDescent="0.3">
      <c r="A139" s="109" t="s">
        <v>162</v>
      </c>
      <c r="B139" s="109"/>
      <c r="C139" s="109"/>
    </row>
    <row r="140" spans="1:7" ht="26.4" customHeight="1" x14ac:dyDescent="0.3">
      <c r="A140" s="109" t="s">
        <v>163</v>
      </c>
      <c r="B140" s="109"/>
      <c r="C140" s="109"/>
    </row>
    <row r="141" spans="1:7" x14ac:dyDescent="0.3">
      <c r="A141" s="52" t="s">
        <v>164</v>
      </c>
    </row>
    <row r="142" spans="1:7" ht="28.8" x14ac:dyDescent="0.3">
      <c r="A142" s="4"/>
      <c r="B142" s="5" t="s">
        <v>165</v>
      </c>
      <c r="C142" s="3" t="s">
        <v>61</v>
      </c>
    </row>
    <row r="143" spans="1:7" ht="26.4" customHeight="1" x14ac:dyDescent="0.3">
      <c r="A143" s="91" t="s">
        <v>62</v>
      </c>
      <c r="B143" s="4" t="s">
        <v>59</v>
      </c>
      <c r="C143" s="11">
        <f>C38</f>
        <v>15750</v>
      </c>
    </row>
    <row r="144" spans="1:7" ht="28.8" x14ac:dyDescent="0.3">
      <c r="A144" s="91" t="s">
        <v>30</v>
      </c>
      <c r="B144" s="4" t="s">
        <v>72</v>
      </c>
      <c r="C144" s="11">
        <f>D84</f>
        <v>8814.2233000000015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1084.4694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25798.6927</v>
      </c>
    </row>
    <row r="149" spans="1:3" x14ac:dyDescent="0.3">
      <c r="A149" s="4" t="s">
        <v>40</v>
      </c>
      <c r="B149" s="4" t="s">
        <v>168</v>
      </c>
      <c r="C149" s="11">
        <f>E138</f>
        <v>6285.9758862944163</v>
      </c>
    </row>
    <row r="150" spans="1:3" x14ac:dyDescent="0.3">
      <c r="A150" s="100" t="s">
        <v>169</v>
      </c>
      <c r="B150" s="101"/>
      <c r="C150" s="12">
        <f>SUM(C143:C147)+C149</f>
        <v>32084.668586294414</v>
      </c>
    </row>
    <row r="151" spans="1:3" x14ac:dyDescent="0.3">
      <c r="B151" s="35" t="s">
        <v>170</v>
      </c>
      <c r="C151">
        <f>ROUND(C150/C38,2)</f>
        <v>2.04</v>
      </c>
    </row>
  </sheetData>
  <mergeCells count="45">
    <mergeCell ref="L11:N11"/>
    <mergeCell ref="A13:C13"/>
    <mergeCell ref="A69:A70"/>
    <mergeCell ref="B69:B70"/>
    <mergeCell ref="A21:C21"/>
    <mergeCell ref="A38:B38"/>
    <mergeCell ref="A46:B46"/>
    <mergeCell ref="A27:C27"/>
    <mergeCell ref="A28:C28"/>
    <mergeCell ref="A39:C39"/>
    <mergeCell ref="A47:C47"/>
    <mergeCell ref="A48:C48"/>
    <mergeCell ref="A49:C49"/>
    <mergeCell ref="A61:B61"/>
    <mergeCell ref="A62:C62"/>
    <mergeCell ref="A63:C63"/>
    <mergeCell ref="L8:N8"/>
    <mergeCell ref="L9:N9"/>
    <mergeCell ref="L10:N10"/>
    <mergeCell ref="A5:C5"/>
    <mergeCell ref="A7:C7"/>
    <mergeCell ref="A2:C2"/>
    <mergeCell ref="A148:B148"/>
    <mergeCell ref="A150:B150"/>
    <mergeCell ref="A84:B84"/>
    <mergeCell ref="A93:B93"/>
    <mergeCell ref="A106:B106"/>
    <mergeCell ref="A111:B111"/>
    <mergeCell ref="A117:B117"/>
    <mergeCell ref="A126:B126"/>
    <mergeCell ref="A140:C140"/>
    <mergeCell ref="A118:C118"/>
    <mergeCell ref="A127:C127"/>
    <mergeCell ref="A139:C139"/>
    <mergeCell ref="A96:C96"/>
    <mergeCell ref="A76:C76"/>
    <mergeCell ref="B136:C136"/>
    <mergeCell ref="A64:C64"/>
    <mergeCell ref="A75:E75"/>
    <mergeCell ref="A94:D94"/>
    <mergeCell ref="A138:D138"/>
    <mergeCell ref="B134:C134"/>
    <mergeCell ref="B135:C135"/>
    <mergeCell ref="B137:C137"/>
    <mergeCell ref="A77:F77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4339-7514-4EC0-96D9-6C6032CE971D}">
  <sheetPr>
    <pageSetUpPr fitToPage="1"/>
  </sheetPr>
  <dimension ref="A1:N151"/>
  <sheetViews>
    <sheetView topLeftCell="A54" workbookViewId="0">
      <selection activeCell="L76" sqref="L76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28.8" x14ac:dyDescent="0.3">
      <c r="A15" s="32" t="s">
        <v>171</v>
      </c>
      <c r="B15" s="2" t="s">
        <v>47</v>
      </c>
      <c r="C15" s="2">
        <v>23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28.8" x14ac:dyDescent="0.3">
      <c r="A22" s="90">
        <v>1</v>
      </c>
      <c r="B22" s="10" t="s">
        <v>52</v>
      </c>
      <c r="C22" s="32" t="s">
        <v>171</v>
      </c>
    </row>
    <row r="23" spans="1:8" ht="59.25" customHeight="1" x14ac:dyDescent="0.3">
      <c r="A23" s="90">
        <v>2</v>
      </c>
      <c r="B23" s="10" t="s">
        <v>53</v>
      </c>
      <c r="C23" s="6" t="s">
        <v>54</v>
      </c>
    </row>
    <row r="24" spans="1:8" x14ac:dyDescent="0.3">
      <c r="A24" s="90">
        <v>3</v>
      </c>
      <c r="B24" s="10" t="s">
        <v>55</v>
      </c>
      <c r="C24" s="34">
        <v>1728.89</v>
      </c>
    </row>
    <row r="25" spans="1:8" ht="28.8" x14ac:dyDescent="0.3">
      <c r="A25" s="90">
        <v>4</v>
      </c>
      <c r="B25" s="10" t="s">
        <v>56</v>
      </c>
      <c r="C25" s="32" t="s">
        <v>171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10713.73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10713.73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892.453709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1296.36133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2188.8150390000001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1201.009133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322.56362597500004</v>
      </c>
    </row>
    <row r="55" spans="1:4" x14ac:dyDescent="0.3">
      <c r="A55" s="91" t="s">
        <v>32</v>
      </c>
      <c r="B55" s="4" t="s">
        <v>88</v>
      </c>
      <c r="C55" s="30">
        <v>0.01</v>
      </c>
      <c r="D55" s="53">
        <f>(C38+D46)*C55</f>
        <v>129.02545039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193.538175585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129.02545039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77.415270234000005</v>
      </c>
    </row>
    <row r="59" spans="1:4" x14ac:dyDescent="0.3">
      <c r="A59" s="91" t="s">
        <v>92</v>
      </c>
      <c r="B59" s="4" t="s">
        <v>93</v>
      </c>
      <c r="C59" s="30">
        <v>2E-3</v>
      </c>
      <c r="D59" s="53">
        <f>(C38+D46)*C59</f>
        <v>25.805090078000003</v>
      </c>
    </row>
    <row r="60" spans="1:4" x14ac:dyDescent="0.3">
      <c r="A60" s="91" t="s">
        <v>94</v>
      </c>
      <c r="B60" s="4" t="s">
        <v>95</v>
      </c>
      <c r="C60" s="30">
        <v>0.08</v>
      </c>
      <c r="D60" s="53">
        <f>(C38+D46)*C60</f>
        <v>1032.20360312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3110.5857987720001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  <c r="H70" s="74"/>
      <c r="I70" s="74"/>
      <c r="J70" s="74"/>
      <c r="K70" s="74"/>
      <c r="L70" s="74"/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95" t="s">
        <v>112</v>
      </c>
      <c r="C73" s="91"/>
      <c r="D73" s="93"/>
      <c r="E73" s="93"/>
      <c r="F73" s="89">
        <v>105.33</v>
      </c>
      <c r="H73" s="74"/>
      <c r="I73" s="74"/>
      <c r="J73" s="74"/>
      <c r="K73" s="74"/>
      <c r="L73" s="74"/>
    </row>
    <row r="74" spans="1:12" x14ac:dyDescent="0.3">
      <c r="A74" s="4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ht="28.8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2188.8150390000001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3110.5857987720001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6323.100837772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67.2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46.069038999999997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3.68552312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207.846362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51.545897776000018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428.54919999999998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737.69602189600005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4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5" x14ac:dyDescent="0.3">
      <c r="A129" s="52" t="s">
        <v>152</v>
      </c>
    </row>
    <row r="130" spans="1:5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5" x14ac:dyDescent="0.3">
      <c r="A131" s="91" t="s">
        <v>62</v>
      </c>
      <c r="B131" s="4" t="s">
        <v>155</v>
      </c>
      <c r="C131" s="69">
        <f>C148</f>
        <v>17924.526859668</v>
      </c>
      <c r="D131" s="19">
        <v>0.05</v>
      </c>
      <c r="E131" s="11">
        <f>D131*C131</f>
        <v>896.22634298340006</v>
      </c>
    </row>
    <row r="132" spans="1:5" ht="26.4" x14ac:dyDescent="0.3">
      <c r="A132" s="91" t="s">
        <v>30</v>
      </c>
      <c r="B132" s="4" t="s">
        <v>156</v>
      </c>
      <c r="C132" s="69">
        <f>SUM(C131+E131)</f>
        <v>18820.753202651398</v>
      </c>
      <c r="D132" s="19">
        <v>0.05</v>
      </c>
      <c r="E132" s="11">
        <f>D132*C132</f>
        <v>941.03766013256995</v>
      </c>
    </row>
    <row r="133" spans="1:5" ht="86.4" x14ac:dyDescent="0.3">
      <c r="A133" s="91" t="s">
        <v>32</v>
      </c>
      <c r="B133" s="4" t="s">
        <v>157</v>
      </c>
      <c r="C133" s="69">
        <f>SUM(C131+E131+E132)/(1-D133)</f>
        <v>22291.924267099792</v>
      </c>
      <c r="D133" s="19">
        <f>SUM(D134:D137)</f>
        <v>0.11349999999999999</v>
      </c>
      <c r="E133" s="11">
        <f>D133*C133</f>
        <v>2530.1334043158263</v>
      </c>
    </row>
    <row r="134" spans="1:5" x14ac:dyDescent="0.3">
      <c r="A134" s="4"/>
      <c r="B134" s="102" t="s">
        <v>158</v>
      </c>
      <c r="C134" s="103"/>
      <c r="D134" s="24">
        <v>6.4999999999999997E-3</v>
      </c>
      <c r="E134" s="11">
        <f>C133*D134</f>
        <v>144.89750773614864</v>
      </c>
    </row>
    <row r="135" spans="1:5" x14ac:dyDescent="0.3">
      <c r="A135" s="4"/>
      <c r="B135" s="104" t="s">
        <v>159</v>
      </c>
      <c r="C135" s="105"/>
      <c r="D135" s="24">
        <v>0.03</v>
      </c>
      <c r="E135" s="11">
        <f>C133*D135</f>
        <v>668.75772801299377</v>
      </c>
    </row>
    <row r="136" spans="1:5" x14ac:dyDescent="0.3">
      <c r="A136" s="4"/>
      <c r="B136" s="104" t="s">
        <v>160</v>
      </c>
      <c r="C136" s="105"/>
      <c r="D136" s="23">
        <v>0.05</v>
      </c>
      <c r="E136" s="11">
        <f>C133*D136</f>
        <v>1114.5962133549897</v>
      </c>
    </row>
    <row r="137" spans="1:5" x14ac:dyDescent="0.3">
      <c r="A137" s="4"/>
      <c r="B137" s="104" t="s">
        <v>172</v>
      </c>
      <c r="C137" s="105"/>
      <c r="D137" s="76">
        <v>2.7E-2</v>
      </c>
      <c r="E137" s="11">
        <f>C133*D137</f>
        <v>601.88195521169439</v>
      </c>
    </row>
    <row r="138" spans="1:5" x14ac:dyDescent="0.3">
      <c r="A138" s="106" t="s">
        <v>70</v>
      </c>
      <c r="B138" s="107"/>
      <c r="C138" s="107"/>
      <c r="D138" s="108"/>
      <c r="E138" s="12">
        <f>SUM(E131+E132+E133)</f>
        <v>4367.3974074317957</v>
      </c>
    </row>
    <row r="139" spans="1:5" x14ac:dyDescent="0.3">
      <c r="A139" s="109" t="s">
        <v>162</v>
      </c>
      <c r="B139" s="109"/>
      <c r="C139" s="109"/>
    </row>
    <row r="140" spans="1:5" ht="26.4" customHeight="1" x14ac:dyDescent="0.3">
      <c r="A140" s="109" t="s">
        <v>163</v>
      </c>
      <c r="B140" s="109"/>
      <c r="C140" s="109"/>
    </row>
    <row r="141" spans="1:5" x14ac:dyDescent="0.3">
      <c r="A141" s="52" t="s">
        <v>164</v>
      </c>
    </row>
    <row r="142" spans="1:5" ht="28.8" x14ac:dyDescent="0.3">
      <c r="A142" s="4"/>
      <c r="B142" s="5" t="s">
        <v>165</v>
      </c>
      <c r="C142" s="3" t="s">
        <v>61</v>
      </c>
    </row>
    <row r="143" spans="1:5" ht="26.4" customHeight="1" x14ac:dyDescent="0.3">
      <c r="A143" s="91" t="s">
        <v>62</v>
      </c>
      <c r="B143" s="4" t="s">
        <v>59</v>
      </c>
      <c r="C143" s="11">
        <f>C38</f>
        <v>10713.73</v>
      </c>
    </row>
    <row r="144" spans="1:5" ht="28.8" x14ac:dyDescent="0.3">
      <c r="A144" s="91" t="s">
        <v>30</v>
      </c>
      <c r="B144" s="4" t="s">
        <v>72</v>
      </c>
      <c r="C144" s="11">
        <f>D84</f>
        <v>6323.100837772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737.69602189600005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17924.526859668</v>
      </c>
    </row>
    <row r="149" spans="1:3" x14ac:dyDescent="0.3">
      <c r="A149" s="91" t="s">
        <v>40</v>
      </c>
      <c r="B149" s="4" t="s">
        <v>168</v>
      </c>
      <c r="C149" s="11">
        <f>E138</f>
        <v>4367.3974074317957</v>
      </c>
    </row>
    <row r="150" spans="1:3" x14ac:dyDescent="0.3">
      <c r="A150" s="100" t="s">
        <v>169</v>
      </c>
      <c r="B150" s="101"/>
      <c r="C150" s="12">
        <f>SUM(C143:C147)+C149</f>
        <v>22291.924267099796</v>
      </c>
    </row>
    <row r="151" spans="1:3" x14ac:dyDescent="0.3">
      <c r="B151" s="35" t="s">
        <v>170</v>
      </c>
      <c r="C151">
        <f>ROUND(C150/C38,2)</f>
        <v>2.08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07309-B5A7-4D1B-BEF9-4FBB48384BB1}">
  <sheetPr>
    <pageSetUpPr fitToPage="1"/>
  </sheetPr>
  <dimension ref="A1:N151"/>
  <sheetViews>
    <sheetView topLeftCell="A59" workbookViewId="0">
      <selection activeCell="L77" sqref="L77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28.8" x14ac:dyDescent="0.3">
      <c r="A15" s="32" t="s">
        <v>173</v>
      </c>
      <c r="B15" s="2" t="s">
        <v>47</v>
      </c>
      <c r="C15" s="2">
        <v>4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28.8" x14ac:dyDescent="0.3">
      <c r="A22" s="90">
        <v>1</v>
      </c>
      <c r="B22" s="10" t="s">
        <v>52</v>
      </c>
      <c r="C22" s="32" t="s">
        <v>173</v>
      </c>
    </row>
    <row r="23" spans="1:8" ht="57" customHeight="1" x14ac:dyDescent="0.3">
      <c r="A23" s="90">
        <v>2</v>
      </c>
      <c r="B23" s="10" t="s">
        <v>53</v>
      </c>
      <c r="C23" s="6" t="s">
        <v>54</v>
      </c>
    </row>
    <row r="24" spans="1:8" x14ac:dyDescent="0.3">
      <c r="A24" s="90">
        <v>3</v>
      </c>
      <c r="B24" s="10" t="s">
        <v>55</v>
      </c>
      <c r="C24" s="34">
        <v>1728.89</v>
      </c>
    </row>
    <row r="25" spans="1:8" ht="28.8" x14ac:dyDescent="0.3">
      <c r="A25" s="90">
        <v>4</v>
      </c>
      <c r="B25" s="10" t="s">
        <v>56</v>
      </c>
      <c r="C25" s="32" t="s">
        <v>173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6500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6500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541.45000000000005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786.5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1327.95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728.65000000000009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195.69875000000002</v>
      </c>
    </row>
    <row r="55" spans="1:4" x14ac:dyDescent="0.3">
      <c r="A55" s="91" t="s">
        <v>32</v>
      </c>
      <c r="B55" s="4" t="s">
        <v>88</v>
      </c>
      <c r="C55" s="30">
        <v>0.01</v>
      </c>
      <c r="D55" s="53">
        <f>(C38+D46)*C55</f>
        <v>78.279499999999999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117.41924999999999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78.279499999999999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46.967700000000001</v>
      </c>
    </row>
    <row r="59" spans="1:4" x14ac:dyDescent="0.3">
      <c r="A59" s="91" t="s">
        <v>92</v>
      </c>
      <c r="B59" s="4" t="s">
        <v>93</v>
      </c>
      <c r="C59" s="30">
        <v>2E-3</v>
      </c>
      <c r="D59" s="53">
        <f>(C38+D46)*C59</f>
        <v>15.655900000000001</v>
      </c>
    </row>
    <row r="60" spans="1:4" x14ac:dyDescent="0.3">
      <c r="A60" s="91" t="s">
        <v>94</v>
      </c>
      <c r="B60" s="4" t="s">
        <v>95</v>
      </c>
      <c r="C60" s="30">
        <v>0.08</v>
      </c>
      <c r="D60" s="53">
        <f>(C38+D46)*C60</f>
        <v>626.23599999999999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1887.1866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174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D70*0.075</f>
        <v>2.9249999999999998</v>
      </c>
      <c r="F70" s="59">
        <f>(D70*22)-(22*E70)</f>
        <v>793.65</v>
      </c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4" t="s">
        <v>112</v>
      </c>
      <c r="C73" s="4"/>
      <c r="D73" s="53"/>
      <c r="E73" s="53"/>
      <c r="F73" s="89">
        <v>105.33</v>
      </c>
      <c r="H73" s="74"/>
      <c r="I73" s="74"/>
      <c r="J73" s="74"/>
      <c r="K73" s="74"/>
      <c r="L73" s="74"/>
    </row>
    <row r="74" spans="1:12" x14ac:dyDescent="0.3">
      <c r="A74" s="91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405.25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1088.05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ht="28.8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1327.95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1887.1866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1088.05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4303.1866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60.6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27.95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2.2360000000000002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126.10000000000001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31.272800000000011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260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447.55880000000002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4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7" x14ac:dyDescent="0.3">
      <c r="A129" s="52" t="s">
        <v>152</v>
      </c>
    </row>
    <row r="130" spans="1:7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7" x14ac:dyDescent="0.3">
      <c r="A131" s="91" t="s">
        <v>62</v>
      </c>
      <c r="B131" s="4" t="s">
        <v>155</v>
      </c>
      <c r="C131" s="69">
        <f>C148</f>
        <v>11400.745400000002</v>
      </c>
      <c r="D131" s="19">
        <v>0.05</v>
      </c>
      <c r="E131" s="11">
        <f>D131*C131</f>
        <v>570.03727000000015</v>
      </c>
    </row>
    <row r="132" spans="1:7" ht="26.4" x14ac:dyDescent="0.3">
      <c r="A132" s="91" t="s">
        <v>30</v>
      </c>
      <c r="B132" s="4" t="s">
        <v>156</v>
      </c>
      <c r="C132" s="69">
        <f>SUM(C131+E131)</f>
        <v>11970.782670000002</v>
      </c>
      <c r="D132" s="19">
        <v>0.05</v>
      </c>
      <c r="E132" s="11">
        <f>D132*C132</f>
        <v>598.53913350000016</v>
      </c>
    </row>
    <row r="133" spans="1:7" ht="86.4" x14ac:dyDescent="0.3">
      <c r="A133" s="55" t="s">
        <v>32</v>
      </c>
      <c r="B133" s="25" t="s">
        <v>157</v>
      </c>
      <c r="C133" s="69">
        <f>SUM(C131+E131+E132)/(1-D133)</f>
        <v>14178.59199492386</v>
      </c>
      <c r="D133" s="19">
        <f>SUM(D134:D137)</f>
        <v>0.11349999999999999</v>
      </c>
      <c r="E133" s="11">
        <f>D133*C133</f>
        <v>1609.270191423858</v>
      </c>
      <c r="G133" s="94"/>
    </row>
    <row r="134" spans="1:7" x14ac:dyDescent="0.3">
      <c r="A134" s="4"/>
      <c r="B134" s="102" t="s">
        <v>158</v>
      </c>
      <c r="C134" s="103"/>
      <c r="D134" s="24">
        <v>6.4999999999999997E-3</v>
      </c>
      <c r="E134" s="11">
        <f>C133*D134</f>
        <v>92.160847967005083</v>
      </c>
    </row>
    <row r="135" spans="1:7" x14ac:dyDescent="0.3">
      <c r="A135" s="4"/>
      <c r="B135" s="104" t="s">
        <v>159</v>
      </c>
      <c r="C135" s="105"/>
      <c r="D135" s="24">
        <v>0.03</v>
      </c>
      <c r="E135" s="11">
        <f>C133*D135</f>
        <v>425.35775984771578</v>
      </c>
    </row>
    <row r="136" spans="1:7" x14ac:dyDescent="0.3">
      <c r="A136" s="4"/>
      <c r="B136" s="104" t="s">
        <v>160</v>
      </c>
      <c r="C136" s="105"/>
      <c r="D136" s="23">
        <v>0.05</v>
      </c>
      <c r="E136" s="11">
        <f>C133*D136</f>
        <v>708.92959974619305</v>
      </c>
    </row>
    <row r="137" spans="1:7" x14ac:dyDescent="0.3">
      <c r="A137" s="4"/>
      <c r="B137" s="104" t="s">
        <v>172</v>
      </c>
      <c r="C137" s="105"/>
      <c r="D137" s="76">
        <v>2.7E-2</v>
      </c>
      <c r="E137" s="11">
        <f>C133*D137</f>
        <v>382.82198386294419</v>
      </c>
    </row>
    <row r="138" spans="1:7" x14ac:dyDescent="0.3">
      <c r="A138" s="106" t="s">
        <v>70</v>
      </c>
      <c r="B138" s="107"/>
      <c r="C138" s="107"/>
      <c r="D138" s="108"/>
      <c r="E138" s="12">
        <f>SUM(E131+E132+E133)</f>
        <v>2777.846594923858</v>
      </c>
    </row>
    <row r="139" spans="1:7" x14ac:dyDescent="0.3">
      <c r="A139" s="109" t="s">
        <v>162</v>
      </c>
      <c r="B139" s="109"/>
      <c r="C139" s="109"/>
    </row>
    <row r="140" spans="1:7" ht="26.4" customHeight="1" x14ac:dyDescent="0.3">
      <c r="A140" s="109" t="s">
        <v>163</v>
      </c>
      <c r="B140" s="109"/>
      <c r="C140" s="109"/>
    </row>
    <row r="141" spans="1:7" x14ac:dyDescent="0.3">
      <c r="A141" s="52" t="s">
        <v>164</v>
      </c>
    </row>
    <row r="142" spans="1:7" ht="28.8" x14ac:dyDescent="0.3">
      <c r="A142" s="4"/>
      <c r="B142" s="5" t="s">
        <v>165</v>
      </c>
      <c r="C142" s="3" t="s">
        <v>61</v>
      </c>
    </row>
    <row r="143" spans="1:7" ht="26.4" customHeight="1" x14ac:dyDescent="0.3">
      <c r="A143" s="91" t="s">
        <v>62</v>
      </c>
      <c r="B143" s="4" t="s">
        <v>59</v>
      </c>
      <c r="C143" s="11">
        <f>C38</f>
        <v>6500</v>
      </c>
    </row>
    <row r="144" spans="1:7" ht="28.8" x14ac:dyDescent="0.3">
      <c r="A144" s="91" t="s">
        <v>30</v>
      </c>
      <c r="B144" s="4" t="s">
        <v>72</v>
      </c>
      <c r="C144" s="11">
        <f>D84</f>
        <v>4303.1866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447.55880000000002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11400.745400000002</v>
      </c>
    </row>
    <row r="149" spans="1:3" x14ac:dyDescent="0.3">
      <c r="A149" s="91" t="s">
        <v>40</v>
      </c>
      <c r="B149" s="4" t="s">
        <v>168</v>
      </c>
      <c r="C149" s="11">
        <f>E138</f>
        <v>2777.846594923858</v>
      </c>
    </row>
    <row r="150" spans="1:3" x14ac:dyDescent="0.3">
      <c r="A150" s="100" t="s">
        <v>169</v>
      </c>
      <c r="B150" s="101"/>
      <c r="C150" s="12">
        <f>SUM(C143:C147)+C149</f>
        <v>14178.59199492386</v>
      </c>
    </row>
    <row r="151" spans="1:3" x14ac:dyDescent="0.3">
      <c r="B151" s="35" t="s">
        <v>170</v>
      </c>
      <c r="C151">
        <f>ROUND(C150/C38,2)</f>
        <v>2.1800000000000002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4A01-3A2C-44D5-999A-9EDAF46D4BA9}">
  <sheetPr>
    <pageSetUpPr fitToPage="1"/>
  </sheetPr>
  <dimension ref="A1:N151"/>
  <sheetViews>
    <sheetView topLeftCell="A59" workbookViewId="0">
      <selection activeCell="H79" sqref="H79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43.2" x14ac:dyDescent="0.3">
      <c r="A15" s="37" t="s">
        <v>175</v>
      </c>
      <c r="B15" s="2" t="s">
        <v>47</v>
      </c>
      <c r="C15" s="2">
        <v>2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43.2" x14ac:dyDescent="0.3">
      <c r="A22" s="90">
        <v>1</v>
      </c>
      <c r="B22" s="10" t="s">
        <v>52</v>
      </c>
      <c r="C22" s="37" t="s">
        <v>175</v>
      </c>
    </row>
    <row r="23" spans="1:8" ht="64.5" customHeight="1" x14ac:dyDescent="0.3">
      <c r="A23" s="90">
        <v>2</v>
      </c>
      <c r="B23" s="10" t="s">
        <v>53</v>
      </c>
      <c r="C23" s="6" t="s">
        <v>54</v>
      </c>
    </row>
    <row r="24" spans="1:8" x14ac:dyDescent="0.3">
      <c r="A24" s="90">
        <v>3</v>
      </c>
      <c r="B24" s="10" t="s">
        <v>55</v>
      </c>
      <c r="C24" s="34">
        <v>1728.89</v>
      </c>
    </row>
    <row r="25" spans="1:8" ht="43.2" x14ac:dyDescent="0.3">
      <c r="A25" s="90">
        <v>4</v>
      </c>
      <c r="B25" s="10" t="s">
        <v>56</v>
      </c>
      <c r="C25" s="37" t="s">
        <v>175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15750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15750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1311.9749999999999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1905.75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3217.7249999999999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1765.575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474.19312500000001</v>
      </c>
    </row>
    <row r="55" spans="1:4" x14ac:dyDescent="0.3">
      <c r="A55" s="91" t="s">
        <v>32</v>
      </c>
      <c r="B55" s="4" t="s">
        <v>88</v>
      </c>
      <c r="C55" s="30">
        <v>0.01</v>
      </c>
      <c r="D55" s="53">
        <f>(C38+D46)*C55</f>
        <v>189.67724999999999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284.51587499999999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189.67724999999999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113.80634999999999</v>
      </c>
    </row>
    <row r="59" spans="1:4" x14ac:dyDescent="0.3">
      <c r="A59" s="91" t="s">
        <v>92</v>
      </c>
      <c r="B59" s="4" t="s">
        <v>93</v>
      </c>
      <c r="C59" s="30">
        <v>2E-3</v>
      </c>
      <c r="D59" s="53">
        <f>(C38+D46)*C59</f>
        <v>37.935449999999996</v>
      </c>
    </row>
    <row r="60" spans="1:4" x14ac:dyDescent="0.3">
      <c r="A60" s="91" t="s">
        <v>94</v>
      </c>
      <c r="B60" s="4" t="s">
        <v>95</v>
      </c>
      <c r="C60" s="30">
        <v>0.08</v>
      </c>
      <c r="D60" s="53">
        <f>(C38+D46)*C60</f>
        <v>1517.4179999999999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4572.7983000000004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  <c r="H70" s="74"/>
      <c r="I70" s="74"/>
      <c r="J70" s="74"/>
      <c r="K70" s="74"/>
      <c r="L70" s="74"/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91" t="s">
        <v>112</v>
      </c>
      <c r="C73" s="91"/>
      <c r="D73" s="93"/>
      <c r="E73" s="93"/>
      <c r="F73" s="93">
        <v>105.33</v>
      </c>
      <c r="H73" s="74"/>
      <c r="I73" s="74"/>
      <c r="J73" s="74"/>
      <c r="K73" s="74"/>
      <c r="L73" s="74"/>
    </row>
    <row r="74" spans="1:12" x14ac:dyDescent="0.3">
      <c r="A74" s="91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ht="28.8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3217.7249999999999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4572.7983000000004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8814.2233000000015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63.75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67.724999999999994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5.4180000000000001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305.55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75.776400000000024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630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1084.4694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5" x14ac:dyDescent="0.3">
      <c r="A129" s="52" t="s">
        <v>152</v>
      </c>
    </row>
    <row r="130" spans="1:5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5" x14ac:dyDescent="0.3">
      <c r="A131" s="91" t="s">
        <v>62</v>
      </c>
      <c r="B131" s="4" t="s">
        <v>155</v>
      </c>
      <c r="C131" s="69">
        <f>C148</f>
        <v>25798.6927</v>
      </c>
      <c r="D131" s="19">
        <v>0.05</v>
      </c>
      <c r="E131" s="11">
        <f>D131*C131</f>
        <v>1289.9346350000001</v>
      </c>
    </row>
    <row r="132" spans="1:5" ht="26.4" x14ac:dyDescent="0.3">
      <c r="A132" s="91" t="s">
        <v>30</v>
      </c>
      <c r="B132" s="4" t="s">
        <v>156</v>
      </c>
      <c r="C132" s="69">
        <f>SUM(C131+E131)</f>
        <v>27088.627335000001</v>
      </c>
      <c r="D132" s="19">
        <v>0.05</v>
      </c>
      <c r="E132" s="11">
        <f>D132*C132</f>
        <v>1354.4313667500001</v>
      </c>
    </row>
    <row r="133" spans="1:5" ht="86.4" x14ac:dyDescent="0.3">
      <c r="A133" s="92" t="s">
        <v>32</v>
      </c>
      <c r="B133" s="25" t="s">
        <v>157</v>
      </c>
      <c r="C133" s="69">
        <f>SUM(C131+E131+E132)/(1-D133)</f>
        <v>32084.668586294414</v>
      </c>
      <c r="D133" s="19">
        <f>SUM(D134:D137)</f>
        <v>0.11349999999999999</v>
      </c>
      <c r="E133" s="11">
        <f>D133*C133</f>
        <v>3641.6098845444158</v>
      </c>
    </row>
    <row r="134" spans="1:5" x14ac:dyDescent="0.3">
      <c r="A134" s="4"/>
      <c r="B134" s="102" t="s">
        <v>158</v>
      </c>
      <c r="C134" s="103"/>
      <c r="D134" s="24">
        <v>6.4999999999999997E-3</v>
      </c>
      <c r="E134" s="11">
        <f>C133*D134</f>
        <v>208.55034581091368</v>
      </c>
    </row>
    <row r="135" spans="1:5" x14ac:dyDescent="0.3">
      <c r="A135" s="4"/>
      <c r="B135" s="104" t="s">
        <v>159</v>
      </c>
      <c r="C135" s="105"/>
      <c r="D135" s="24">
        <v>0.03</v>
      </c>
      <c r="E135" s="11">
        <f>C133*D135</f>
        <v>962.54005758883238</v>
      </c>
    </row>
    <row r="136" spans="1:5" x14ac:dyDescent="0.3">
      <c r="A136" s="4"/>
      <c r="B136" s="104" t="s">
        <v>160</v>
      </c>
      <c r="C136" s="105"/>
      <c r="D136" s="23">
        <v>0.05</v>
      </c>
      <c r="E136" s="11">
        <f>C133*D136</f>
        <v>1604.2334293147208</v>
      </c>
    </row>
    <row r="137" spans="1:5" x14ac:dyDescent="0.3">
      <c r="A137" s="4"/>
      <c r="B137" s="104" t="s">
        <v>172</v>
      </c>
      <c r="C137" s="105"/>
      <c r="D137" s="76">
        <v>2.7E-2</v>
      </c>
      <c r="E137" s="11">
        <f>C133*D137</f>
        <v>866.2860518299492</v>
      </c>
    </row>
    <row r="138" spans="1:5" x14ac:dyDescent="0.3">
      <c r="A138" s="106" t="s">
        <v>70</v>
      </c>
      <c r="B138" s="107"/>
      <c r="C138" s="107"/>
      <c r="D138" s="108"/>
      <c r="E138" s="12">
        <f>SUM(E131+E132+E133)</f>
        <v>6285.9758862944163</v>
      </c>
    </row>
    <row r="139" spans="1:5" x14ac:dyDescent="0.3">
      <c r="A139" s="109" t="s">
        <v>162</v>
      </c>
      <c r="B139" s="109"/>
      <c r="C139" s="109"/>
    </row>
    <row r="140" spans="1:5" ht="26.4" customHeight="1" x14ac:dyDescent="0.3">
      <c r="A140" s="109" t="s">
        <v>163</v>
      </c>
      <c r="B140" s="109"/>
      <c r="C140" s="109"/>
    </row>
    <row r="141" spans="1:5" x14ac:dyDescent="0.3">
      <c r="A141" s="52" t="s">
        <v>164</v>
      </c>
    </row>
    <row r="142" spans="1:5" ht="28.8" x14ac:dyDescent="0.3">
      <c r="A142" s="4"/>
      <c r="B142" s="5" t="s">
        <v>165</v>
      </c>
      <c r="C142" s="3" t="s">
        <v>61</v>
      </c>
    </row>
    <row r="143" spans="1:5" ht="26.4" customHeight="1" x14ac:dyDescent="0.3">
      <c r="A143" s="91" t="s">
        <v>62</v>
      </c>
      <c r="B143" s="4" t="s">
        <v>59</v>
      </c>
      <c r="C143" s="11">
        <f>C38</f>
        <v>15750</v>
      </c>
    </row>
    <row r="144" spans="1:5" ht="28.8" x14ac:dyDescent="0.3">
      <c r="A144" s="91" t="s">
        <v>30</v>
      </c>
      <c r="B144" s="4" t="s">
        <v>72</v>
      </c>
      <c r="C144" s="11">
        <f>D84</f>
        <v>8814.2233000000015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1084.4694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25798.6927</v>
      </c>
    </row>
    <row r="149" spans="1:3" x14ac:dyDescent="0.3">
      <c r="A149" s="91" t="s">
        <v>40</v>
      </c>
      <c r="B149" s="4" t="s">
        <v>168</v>
      </c>
      <c r="C149" s="11">
        <f>E138</f>
        <v>6285.9758862944163</v>
      </c>
    </row>
    <row r="150" spans="1:3" x14ac:dyDescent="0.3">
      <c r="A150" s="100" t="s">
        <v>169</v>
      </c>
      <c r="B150" s="101"/>
      <c r="C150" s="12">
        <f>SUM(C143:C147)+C149</f>
        <v>32084.668586294414</v>
      </c>
    </row>
    <row r="151" spans="1:3" x14ac:dyDescent="0.3">
      <c r="B151" s="35" t="s">
        <v>170</v>
      </c>
      <c r="C151">
        <f>ROUND(C150/C38,2)</f>
        <v>2.04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F081-806D-4DAF-BE53-FAF631136101}">
  <sheetPr>
    <pageSetUpPr fitToPage="1"/>
  </sheetPr>
  <dimension ref="A1:N151"/>
  <sheetViews>
    <sheetView topLeftCell="A66" workbookViewId="0">
      <selection activeCell="K78" sqref="K78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43.2" x14ac:dyDescent="0.3">
      <c r="A15" s="70" t="s">
        <v>176</v>
      </c>
      <c r="B15" s="2" t="s">
        <v>47</v>
      </c>
      <c r="C15" s="2">
        <v>2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43.2" x14ac:dyDescent="0.3">
      <c r="A22" s="90">
        <v>1</v>
      </c>
      <c r="B22" s="10" t="s">
        <v>52</v>
      </c>
      <c r="C22" s="37" t="s">
        <v>176</v>
      </c>
    </row>
    <row r="23" spans="1:8" ht="60" customHeight="1" x14ac:dyDescent="0.3">
      <c r="A23" s="90">
        <v>2</v>
      </c>
      <c r="B23" s="10" t="s">
        <v>53</v>
      </c>
      <c r="C23" s="6" t="s">
        <v>54</v>
      </c>
    </row>
    <row r="24" spans="1:8" x14ac:dyDescent="0.3">
      <c r="A24" s="90">
        <v>3</v>
      </c>
      <c r="B24" s="10" t="s">
        <v>55</v>
      </c>
      <c r="C24" s="34">
        <v>1728.89</v>
      </c>
    </row>
    <row r="25" spans="1:8" ht="43.2" x14ac:dyDescent="0.3">
      <c r="A25" s="90">
        <v>4</v>
      </c>
      <c r="B25" s="10" t="s">
        <v>56</v>
      </c>
      <c r="C25" s="37" t="s">
        <v>176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10713.73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10713.73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892.453709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1296.36133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2188.8150390000001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1201.009133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322.56362597500004</v>
      </c>
    </row>
    <row r="55" spans="1:4" x14ac:dyDescent="0.3">
      <c r="A55" s="91" t="s">
        <v>32</v>
      </c>
      <c r="B55" s="4" t="s">
        <v>88</v>
      </c>
      <c r="C55" s="30">
        <v>0.01</v>
      </c>
      <c r="D55" s="53">
        <f>(C38+D46)*C55</f>
        <v>129.02545039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193.538175585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129.02545039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77.415270234000005</v>
      </c>
    </row>
    <row r="59" spans="1:4" x14ac:dyDescent="0.3">
      <c r="A59" s="4" t="s">
        <v>92</v>
      </c>
      <c r="B59" s="4" t="s">
        <v>93</v>
      </c>
      <c r="C59" s="30">
        <v>2E-3</v>
      </c>
      <c r="D59" s="53">
        <f>(C38+D46)*C59</f>
        <v>25.805090078000003</v>
      </c>
    </row>
    <row r="60" spans="1:4" x14ac:dyDescent="0.3">
      <c r="A60" s="4" t="s">
        <v>94</v>
      </c>
      <c r="B60" s="4" t="s">
        <v>95</v>
      </c>
      <c r="C60" s="30">
        <v>0.08</v>
      </c>
      <c r="D60" s="53">
        <f>(C38+D46)*C60</f>
        <v>1032.20360312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3110.5857987720001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  <c r="H70" s="74"/>
      <c r="I70" s="74"/>
      <c r="J70" s="74"/>
      <c r="K70" s="74"/>
      <c r="L70" s="74"/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91" t="s">
        <v>112</v>
      </c>
      <c r="C73" s="91"/>
      <c r="D73" s="93"/>
      <c r="E73" s="93"/>
      <c r="F73" s="93">
        <v>105.33</v>
      </c>
      <c r="H73" s="74"/>
      <c r="I73" s="74"/>
      <c r="J73" s="74"/>
      <c r="K73" s="74"/>
      <c r="L73" s="74"/>
    </row>
    <row r="74" spans="1:12" x14ac:dyDescent="0.3">
      <c r="A74" s="91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2188.8150390000001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3110.5857987720001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6323.100837772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66.75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46.069038999999997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3.68552312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207.846362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51.545897776000018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428.54919999999998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737.69602189600005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5" x14ac:dyDescent="0.3">
      <c r="A129" s="52" t="s">
        <v>152</v>
      </c>
    </row>
    <row r="130" spans="1:5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5" x14ac:dyDescent="0.3">
      <c r="A131" s="91" t="s">
        <v>62</v>
      </c>
      <c r="B131" s="4" t="s">
        <v>155</v>
      </c>
      <c r="C131" s="69">
        <f>C148</f>
        <v>17924.526859668</v>
      </c>
      <c r="D131" s="19">
        <v>0.05</v>
      </c>
      <c r="E131" s="11">
        <f>D131*C131</f>
        <v>896.22634298340006</v>
      </c>
    </row>
    <row r="132" spans="1:5" ht="26.4" x14ac:dyDescent="0.3">
      <c r="A132" s="91" t="s">
        <v>30</v>
      </c>
      <c r="B132" s="4" t="s">
        <v>156</v>
      </c>
      <c r="C132" s="69">
        <f>SUM(C131+E131)</f>
        <v>18820.753202651398</v>
      </c>
      <c r="D132" s="19">
        <v>0.05</v>
      </c>
      <c r="E132" s="11">
        <f>D132*C132</f>
        <v>941.03766013256995</v>
      </c>
    </row>
    <row r="133" spans="1:5" ht="86.4" x14ac:dyDescent="0.3">
      <c r="A133" s="92" t="s">
        <v>32</v>
      </c>
      <c r="B133" s="25" t="s">
        <v>157</v>
      </c>
      <c r="C133" s="69">
        <f>SUM(C131+E131+E132)/(1-D133)</f>
        <v>22291.924267099792</v>
      </c>
      <c r="D133" s="19">
        <f>SUM(D134:D137)</f>
        <v>0.11349999999999999</v>
      </c>
      <c r="E133" s="11">
        <f>D133*C133</f>
        <v>2530.1334043158263</v>
      </c>
    </row>
    <row r="134" spans="1:5" x14ac:dyDescent="0.3">
      <c r="A134" s="4"/>
      <c r="B134" s="102" t="s">
        <v>158</v>
      </c>
      <c r="C134" s="103"/>
      <c r="D134" s="24">
        <v>6.4999999999999997E-3</v>
      </c>
      <c r="E134" s="11">
        <f>C133*D134</f>
        <v>144.89750773614864</v>
      </c>
    </row>
    <row r="135" spans="1:5" x14ac:dyDescent="0.3">
      <c r="A135" s="4"/>
      <c r="B135" s="104" t="s">
        <v>159</v>
      </c>
      <c r="C135" s="105"/>
      <c r="D135" s="24">
        <v>0.03</v>
      </c>
      <c r="E135" s="11">
        <f>C133*D135</f>
        <v>668.75772801299377</v>
      </c>
    </row>
    <row r="136" spans="1:5" x14ac:dyDescent="0.3">
      <c r="A136" s="4"/>
      <c r="B136" s="104" t="s">
        <v>160</v>
      </c>
      <c r="C136" s="105"/>
      <c r="D136" s="23">
        <v>0.05</v>
      </c>
      <c r="E136" s="11">
        <f>C133*D136</f>
        <v>1114.5962133549897</v>
      </c>
    </row>
    <row r="137" spans="1:5" x14ac:dyDescent="0.3">
      <c r="A137" s="4"/>
      <c r="B137" s="104" t="s">
        <v>172</v>
      </c>
      <c r="C137" s="105"/>
      <c r="D137" s="76">
        <v>2.7E-2</v>
      </c>
      <c r="E137" s="11">
        <f>C133*D137</f>
        <v>601.88195521169439</v>
      </c>
    </row>
    <row r="138" spans="1:5" x14ac:dyDescent="0.3">
      <c r="A138" s="106" t="s">
        <v>70</v>
      </c>
      <c r="B138" s="107"/>
      <c r="C138" s="107"/>
      <c r="D138" s="108"/>
      <c r="E138" s="12">
        <f>SUM(E131+E132+E133)</f>
        <v>4367.3974074317957</v>
      </c>
    </row>
    <row r="139" spans="1:5" x14ac:dyDescent="0.3">
      <c r="A139" s="109" t="s">
        <v>162</v>
      </c>
      <c r="B139" s="109"/>
      <c r="C139" s="109"/>
    </row>
    <row r="140" spans="1:5" ht="26.4" customHeight="1" x14ac:dyDescent="0.3">
      <c r="A140" s="109" t="s">
        <v>163</v>
      </c>
      <c r="B140" s="109"/>
      <c r="C140" s="109"/>
    </row>
    <row r="141" spans="1:5" x14ac:dyDescent="0.3">
      <c r="A141" s="52" t="s">
        <v>164</v>
      </c>
    </row>
    <row r="142" spans="1:5" ht="28.8" x14ac:dyDescent="0.3">
      <c r="A142" s="4"/>
      <c r="B142" s="5" t="s">
        <v>165</v>
      </c>
      <c r="C142" s="3" t="s">
        <v>61</v>
      </c>
    </row>
    <row r="143" spans="1:5" ht="26.4" customHeight="1" x14ac:dyDescent="0.3">
      <c r="A143" s="91" t="s">
        <v>62</v>
      </c>
      <c r="B143" s="4" t="s">
        <v>59</v>
      </c>
      <c r="C143" s="11">
        <f>C38</f>
        <v>10713.73</v>
      </c>
    </row>
    <row r="144" spans="1:5" ht="28.8" x14ac:dyDescent="0.3">
      <c r="A144" s="91" t="s">
        <v>30</v>
      </c>
      <c r="B144" s="4" t="s">
        <v>72</v>
      </c>
      <c r="C144" s="11">
        <f>D84</f>
        <v>6323.100837772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737.69602189600005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17924.526859668</v>
      </c>
    </row>
    <row r="149" spans="1:3" x14ac:dyDescent="0.3">
      <c r="A149" s="91" t="s">
        <v>40</v>
      </c>
      <c r="B149" s="4" t="s">
        <v>168</v>
      </c>
      <c r="C149" s="11">
        <f>E138</f>
        <v>4367.3974074317957</v>
      </c>
    </row>
    <row r="150" spans="1:3" x14ac:dyDescent="0.3">
      <c r="A150" s="100" t="s">
        <v>169</v>
      </c>
      <c r="B150" s="101"/>
      <c r="C150" s="12">
        <f>SUM(C143:C147)+C149</f>
        <v>22291.924267099796</v>
      </c>
    </row>
    <row r="151" spans="1:3" x14ac:dyDescent="0.3">
      <c r="B151" s="35" t="s">
        <v>170</v>
      </c>
      <c r="C151">
        <f>ROUND(C150/C38,2)</f>
        <v>2.08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8C22-8AEE-46D2-9613-267DAC8E5A8D}">
  <sheetPr>
    <pageSetUpPr fitToPage="1"/>
  </sheetPr>
  <dimension ref="A1:N151"/>
  <sheetViews>
    <sheetView topLeftCell="A62" workbookViewId="0">
      <selection activeCell="H81" sqref="H81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28.8" x14ac:dyDescent="0.3">
      <c r="A15" s="37" t="s">
        <v>177</v>
      </c>
      <c r="B15" s="2" t="s">
        <v>47</v>
      </c>
      <c r="C15" s="2">
        <v>8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28.8" x14ac:dyDescent="0.3">
      <c r="A22" s="90">
        <v>1</v>
      </c>
      <c r="B22" s="10" t="s">
        <v>52</v>
      </c>
      <c r="C22" s="37" t="s">
        <v>177</v>
      </c>
    </row>
    <row r="23" spans="1:8" ht="61.5" customHeight="1" x14ac:dyDescent="0.3">
      <c r="A23" s="90">
        <v>2</v>
      </c>
      <c r="B23" s="10" t="s">
        <v>53</v>
      </c>
      <c r="C23" s="6" t="s">
        <v>54</v>
      </c>
    </row>
    <row r="24" spans="1:8" x14ac:dyDescent="0.3">
      <c r="A24" s="90">
        <v>3</v>
      </c>
      <c r="B24" s="10" t="s">
        <v>55</v>
      </c>
      <c r="C24" s="34">
        <v>1728.89</v>
      </c>
    </row>
    <row r="25" spans="1:8" ht="28.8" x14ac:dyDescent="0.3">
      <c r="A25" s="90">
        <v>4</v>
      </c>
      <c r="B25" s="10" t="s">
        <v>56</v>
      </c>
      <c r="C25" s="37" t="s">
        <v>177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16966.669999999998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16966.669999999998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1413.3236109999998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2052.9670699999997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3466.2906809999995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1901.9637069999999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510.82401702499993</v>
      </c>
    </row>
    <row r="55" spans="1:4" x14ac:dyDescent="0.3">
      <c r="A55" s="91" t="s">
        <v>32</v>
      </c>
      <c r="B55" s="4" t="s">
        <v>88</v>
      </c>
      <c r="C55" s="30">
        <v>0.01</v>
      </c>
      <c r="D55" s="53">
        <f>(C38+D46)*C55</f>
        <v>204.32960680999997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306.49441021499996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204.32960680999997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122.59776408599998</v>
      </c>
    </row>
    <row r="59" spans="1:4" x14ac:dyDescent="0.3">
      <c r="A59" s="91" t="s">
        <v>92</v>
      </c>
      <c r="B59" s="4" t="s">
        <v>93</v>
      </c>
      <c r="C59" s="30">
        <v>2E-3</v>
      </c>
      <c r="D59" s="53">
        <f>(C38+D46)*C59</f>
        <v>40.865921361999995</v>
      </c>
    </row>
    <row r="60" spans="1:4" x14ac:dyDescent="0.3">
      <c r="A60" s="91" t="s">
        <v>94</v>
      </c>
      <c r="B60" s="4" t="s">
        <v>95</v>
      </c>
      <c r="C60" s="30">
        <v>0.08</v>
      </c>
      <c r="D60" s="53">
        <f>(C38+D46)*C60</f>
        <v>1634.6368544799998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4926.0418877879993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  <c r="H70" s="74"/>
      <c r="I70" s="74"/>
      <c r="J70" s="74"/>
      <c r="K70" s="74"/>
      <c r="L70" s="74"/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91" t="s">
        <v>112</v>
      </c>
      <c r="C73" s="91"/>
      <c r="D73" s="93"/>
      <c r="E73" s="93"/>
      <c r="F73" s="93">
        <v>105.33</v>
      </c>
      <c r="H73" s="74"/>
      <c r="I73" s="74"/>
      <c r="J73" s="74"/>
      <c r="K73" s="74"/>
      <c r="L73" s="74"/>
    </row>
    <row r="74" spans="1:12" x14ac:dyDescent="0.3">
      <c r="A74" s="91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3466.2906809999995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4926.0418877879993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9416.0325687879995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46.95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72.956680999999989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5.8365344799999992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329.15339799999998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81.630042704000019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678.66679999999997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1168.243456184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5" x14ac:dyDescent="0.3">
      <c r="A129" s="52" t="s">
        <v>152</v>
      </c>
    </row>
    <row r="130" spans="1:5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5" x14ac:dyDescent="0.3">
      <c r="A131" s="91" t="s">
        <v>62</v>
      </c>
      <c r="B131" s="4" t="s">
        <v>155</v>
      </c>
      <c r="C131" s="69">
        <f>C148</f>
        <v>27700.946024972</v>
      </c>
      <c r="D131" s="19">
        <v>0.05</v>
      </c>
      <c r="E131" s="11">
        <f>D131*C131</f>
        <v>1385.0473012486</v>
      </c>
    </row>
    <row r="132" spans="1:5" ht="26.4" x14ac:dyDescent="0.3">
      <c r="A132" s="91" t="s">
        <v>30</v>
      </c>
      <c r="B132" s="4" t="s">
        <v>156</v>
      </c>
      <c r="C132" s="69">
        <f>SUM(C131+E131)</f>
        <v>29085.9933262206</v>
      </c>
      <c r="D132" s="19">
        <v>0.05</v>
      </c>
      <c r="E132" s="11">
        <f>D132*C132</f>
        <v>1454.29966631103</v>
      </c>
    </row>
    <row r="133" spans="1:5" ht="86.4" x14ac:dyDescent="0.3">
      <c r="A133" s="92" t="s">
        <v>32</v>
      </c>
      <c r="B133" s="25" t="s">
        <v>157</v>
      </c>
      <c r="C133" s="69">
        <f>SUM(C131+E131+E132)/(1-D133)</f>
        <v>34450.415107198678</v>
      </c>
      <c r="D133" s="19">
        <f>SUM(D134:D137)</f>
        <v>0.11349999999999999</v>
      </c>
      <c r="E133" s="11">
        <f>D133*C133</f>
        <v>3910.1221146670496</v>
      </c>
    </row>
    <row r="134" spans="1:5" x14ac:dyDescent="0.3">
      <c r="A134" s="4"/>
      <c r="B134" s="102" t="s">
        <v>158</v>
      </c>
      <c r="C134" s="103"/>
      <c r="D134" s="24">
        <v>6.4999999999999997E-3</v>
      </c>
      <c r="E134" s="11">
        <f>C133*D134</f>
        <v>223.9276981967914</v>
      </c>
    </row>
    <row r="135" spans="1:5" x14ac:dyDescent="0.3">
      <c r="A135" s="4"/>
      <c r="B135" s="104" t="s">
        <v>159</v>
      </c>
      <c r="C135" s="105"/>
      <c r="D135" s="24">
        <v>0.03</v>
      </c>
      <c r="E135" s="11">
        <f>C133*D135</f>
        <v>1033.5124532159602</v>
      </c>
    </row>
    <row r="136" spans="1:5" x14ac:dyDescent="0.3">
      <c r="A136" s="4"/>
      <c r="B136" s="104" t="s">
        <v>160</v>
      </c>
      <c r="C136" s="105"/>
      <c r="D136" s="23">
        <v>0.05</v>
      </c>
      <c r="E136" s="11">
        <f>C133*D136</f>
        <v>1722.5207553599339</v>
      </c>
    </row>
    <row r="137" spans="1:5" x14ac:dyDescent="0.3">
      <c r="A137" s="4"/>
      <c r="B137" s="104" t="s">
        <v>172</v>
      </c>
      <c r="C137" s="105"/>
      <c r="D137" s="76">
        <v>2.7E-2</v>
      </c>
      <c r="E137" s="11">
        <f>C133*D137</f>
        <v>930.16120789436434</v>
      </c>
    </row>
    <row r="138" spans="1:5" x14ac:dyDescent="0.3">
      <c r="A138" s="106" t="s">
        <v>70</v>
      </c>
      <c r="B138" s="107"/>
      <c r="C138" s="107"/>
      <c r="D138" s="108"/>
      <c r="E138" s="12">
        <f>SUM(E131+E132+E133)</f>
        <v>6749.4690822266793</v>
      </c>
    </row>
    <row r="139" spans="1:5" x14ac:dyDescent="0.3">
      <c r="A139" s="109" t="s">
        <v>162</v>
      </c>
      <c r="B139" s="109"/>
      <c r="C139" s="109"/>
    </row>
    <row r="140" spans="1:5" ht="26.4" customHeight="1" x14ac:dyDescent="0.3">
      <c r="A140" s="109" t="s">
        <v>163</v>
      </c>
      <c r="B140" s="109"/>
      <c r="C140" s="109"/>
    </row>
    <row r="141" spans="1:5" x14ac:dyDescent="0.3">
      <c r="A141" s="52" t="s">
        <v>164</v>
      </c>
    </row>
    <row r="142" spans="1:5" ht="28.8" x14ac:dyDescent="0.3">
      <c r="A142" s="4"/>
      <c r="B142" s="5" t="s">
        <v>165</v>
      </c>
      <c r="C142" s="3" t="s">
        <v>61</v>
      </c>
    </row>
    <row r="143" spans="1:5" ht="26.4" customHeight="1" x14ac:dyDescent="0.3">
      <c r="A143" s="91" t="s">
        <v>62</v>
      </c>
      <c r="B143" s="4" t="s">
        <v>59</v>
      </c>
      <c r="C143" s="11">
        <f>C38</f>
        <v>16966.669999999998</v>
      </c>
    </row>
    <row r="144" spans="1:5" ht="28.8" x14ac:dyDescent="0.3">
      <c r="A144" s="91" t="s">
        <v>30</v>
      </c>
      <c r="B144" s="4" t="s">
        <v>72</v>
      </c>
      <c r="C144" s="11">
        <f>D84</f>
        <v>9416.0325687879995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1168.243456184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27700.946024972</v>
      </c>
    </row>
    <row r="149" spans="1:3" x14ac:dyDescent="0.3">
      <c r="A149" s="91" t="s">
        <v>40</v>
      </c>
      <c r="B149" s="4" t="s">
        <v>168</v>
      </c>
      <c r="C149" s="11">
        <f>E138</f>
        <v>6749.4690822266793</v>
      </c>
    </row>
    <row r="150" spans="1:3" x14ac:dyDescent="0.3">
      <c r="A150" s="100" t="s">
        <v>169</v>
      </c>
      <c r="B150" s="101"/>
      <c r="C150" s="12">
        <f>SUM(C143:C147)+C149</f>
        <v>34450.415107198678</v>
      </c>
    </row>
    <row r="151" spans="1:3" x14ac:dyDescent="0.3">
      <c r="B151" s="35" t="s">
        <v>170</v>
      </c>
      <c r="C151">
        <f>ROUND(C150/C38,2)</f>
        <v>2.0299999999999998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8DD4-E8AF-4245-A594-07660A56840A}">
  <sheetPr>
    <pageSetUpPr fitToPage="1"/>
  </sheetPr>
  <dimension ref="A1:N151"/>
  <sheetViews>
    <sheetView topLeftCell="A60" workbookViewId="0">
      <selection activeCell="K80" sqref="K80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28.8" x14ac:dyDescent="0.3">
      <c r="A15" s="37" t="s">
        <v>178</v>
      </c>
      <c r="B15" s="2" t="s">
        <v>47</v>
      </c>
      <c r="C15" s="2">
        <v>3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28.8" x14ac:dyDescent="0.3">
      <c r="A22" s="90">
        <v>1</v>
      </c>
      <c r="B22" s="10" t="s">
        <v>52</v>
      </c>
      <c r="C22" s="37" t="s">
        <v>178</v>
      </c>
    </row>
    <row r="23" spans="1:8" ht="63" customHeight="1" x14ac:dyDescent="0.3">
      <c r="A23" s="90">
        <v>2</v>
      </c>
      <c r="B23" s="10" t="s">
        <v>53</v>
      </c>
      <c r="C23" s="6" t="s">
        <v>54</v>
      </c>
    </row>
    <row r="24" spans="1:8" ht="34.5" customHeight="1" x14ac:dyDescent="0.3">
      <c r="A24" s="90">
        <v>3</v>
      </c>
      <c r="B24" s="10" t="s">
        <v>55</v>
      </c>
      <c r="C24" s="34">
        <v>1728.89</v>
      </c>
    </row>
    <row r="25" spans="1:8" ht="28.8" x14ac:dyDescent="0.3">
      <c r="A25" s="90">
        <v>4</v>
      </c>
      <c r="B25" s="10" t="s">
        <v>56</v>
      </c>
      <c r="C25" s="37" t="s">
        <v>178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16500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16500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1374.45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1996.5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3370.95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1849.65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496.77375000000006</v>
      </c>
    </row>
    <row r="55" spans="1:4" x14ac:dyDescent="0.3">
      <c r="A55" s="91" t="s">
        <v>32</v>
      </c>
      <c r="B55" s="4" t="s">
        <v>88</v>
      </c>
      <c r="C55" s="30">
        <v>0.01</v>
      </c>
      <c r="D55" s="53">
        <f>(C38+D46)*C55</f>
        <v>198.70950000000002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298.06425000000002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198.70950000000002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119.2257</v>
      </c>
    </row>
    <row r="59" spans="1:4" x14ac:dyDescent="0.3">
      <c r="A59" s="91" t="s">
        <v>92</v>
      </c>
      <c r="B59" s="4" t="s">
        <v>93</v>
      </c>
      <c r="C59" s="30">
        <v>2E-3</v>
      </c>
      <c r="D59" s="53">
        <f>(C38+D46)*C59</f>
        <v>39.741900000000001</v>
      </c>
    </row>
    <row r="60" spans="1:4" x14ac:dyDescent="0.3">
      <c r="A60" s="91" t="s">
        <v>94</v>
      </c>
      <c r="B60" s="4" t="s">
        <v>95</v>
      </c>
      <c r="C60" s="30">
        <v>0.08</v>
      </c>
      <c r="D60" s="53">
        <f>(C38+D46)*C60</f>
        <v>1589.6760000000002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4790.5505999999996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  <c r="H70" s="74"/>
      <c r="I70" s="74"/>
      <c r="J70" s="74"/>
      <c r="K70" s="74"/>
      <c r="L70" s="74"/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9.25" customHeight="1" x14ac:dyDescent="0.3">
      <c r="A73" s="91" t="s">
        <v>38</v>
      </c>
      <c r="B73" s="91" t="s">
        <v>112</v>
      </c>
      <c r="C73" s="91"/>
      <c r="D73" s="93"/>
      <c r="E73" s="93"/>
      <c r="F73" s="93">
        <v>105.33</v>
      </c>
      <c r="H73" s="74"/>
      <c r="I73" s="74"/>
      <c r="J73" s="74"/>
      <c r="K73" s="74"/>
      <c r="L73" s="74"/>
    </row>
    <row r="74" spans="1:12" x14ac:dyDescent="0.3">
      <c r="A74" s="91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3370.95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4790.5505999999996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9185.2006000000001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57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70.95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5.6760000000000002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320.10000000000002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79.384800000000027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660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1136.1107999999999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5" x14ac:dyDescent="0.3">
      <c r="A129" s="52" t="s">
        <v>152</v>
      </c>
    </row>
    <row r="130" spans="1:5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5" x14ac:dyDescent="0.3">
      <c r="A131" s="91" t="s">
        <v>62</v>
      </c>
      <c r="B131" s="4" t="s">
        <v>155</v>
      </c>
      <c r="C131" s="69">
        <f>C148</f>
        <v>26971.311399999999</v>
      </c>
      <c r="D131" s="19">
        <v>0.05</v>
      </c>
      <c r="E131" s="11">
        <f>D131*C131</f>
        <v>1348.56557</v>
      </c>
    </row>
    <row r="132" spans="1:5" ht="26.4" x14ac:dyDescent="0.3">
      <c r="A132" s="91" t="s">
        <v>30</v>
      </c>
      <c r="B132" s="4" t="s">
        <v>156</v>
      </c>
      <c r="C132" s="69">
        <f>SUM(C131+E131)</f>
        <v>28319.876969999998</v>
      </c>
      <c r="D132" s="19">
        <v>0.05</v>
      </c>
      <c r="E132" s="11">
        <f>D132*C132</f>
        <v>1415.9938485</v>
      </c>
    </row>
    <row r="133" spans="1:5" ht="86.4" x14ac:dyDescent="0.3">
      <c r="A133" s="92" t="s">
        <v>32</v>
      </c>
      <c r="B133" s="25" t="s">
        <v>157</v>
      </c>
      <c r="C133" s="69">
        <f>SUM(C131+E131+E132)/(1-D133)</f>
        <v>33543.001487309637</v>
      </c>
      <c r="D133" s="19">
        <f>SUM(D134:D137)</f>
        <v>0.11349999999999999</v>
      </c>
      <c r="E133" s="11">
        <f>D133*C133</f>
        <v>3807.1306688096433</v>
      </c>
    </row>
    <row r="134" spans="1:5" x14ac:dyDescent="0.3">
      <c r="A134" s="4"/>
      <c r="B134" s="102" t="s">
        <v>158</v>
      </c>
      <c r="C134" s="103"/>
      <c r="D134" s="24">
        <v>6.4999999999999997E-3</v>
      </c>
      <c r="E134" s="11">
        <f>C133*D134</f>
        <v>218.02950966751263</v>
      </c>
    </row>
    <row r="135" spans="1:5" x14ac:dyDescent="0.3">
      <c r="A135" s="4"/>
      <c r="B135" s="104" t="s">
        <v>159</v>
      </c>
      <c r="C135" s="105"/>
      <c r="D135" s="24">
        <v>0.03</v>
      </c>
      <c r="E135" s="11">
        <f>C133*D135</f>
        <v>1006.2900446192891</v>
      </c>
    </row>
    <row r="136" spans="1:5" x14ac:dyDescent="0.3">
      <c r="A136" s="4"/>
      <c r="B136" s="104" t="s">
        <v>160</v>
      </c>
      <c r="C136" s="105"/>
      <c r="D136" s="23">
        <v>0.05</v>
      </c>
      <c r="E136" s="11">
        <f>C133*D136</f>
        <v>1677.1500743654819</v>
      </c>
    </row>
    <row r="137" spans="1:5" x14ac:dyDescent="0.3">
      <c r="A137" s="4"/>
      <c r="B137" s="104" t="s">
        <v>172</v>
      </c>
      <c r="C137" s="105"/>
      <c r="D137" s="76">
        <v>2.7E-2</v>
      </c>
      <c r="E137" s="11">
        <f>C133*D137</f>
        <v>905.66104015736016</v>
      </c>
    </row>
    <row r="138" spans="1:5" x14ac:dyDescent="0.3">
      <c r="A138" s="106" t="s">
        <v>70</v>
      </c>
      <c r="B138" s="107"/>
      <c r="C138" s="107"/>
      <c r="D138" s="108"/>
      <c r="E138" s="12">
        <f>SUM(E131+E132+E133)</f>
        <v>6571.6900873096438</v>
      </c>
    </row>
    <row r="139" spans="1:5" x14ac:dyDescent="0.3">
      <c r="A139" s="109" t="s">
        <v>162</v>
      </c>
      <c r="B139" s="109"/>
      <c r="C139" s="109"/>
    </row>
    <row r="140" spans="1:5" ht="26.4" customHeight="1" x14ac:dyDescent="0.3">
      <c r="A140" s="109" t="s">
        <v>163</v>
      </c>
      <c r="B140" s="109"/>
      <c r="C140" s="109"/>
    </row>
    <row r="141" spans="1:5" x14ac:dyDescent="0.3">
      <c r="A141" s="52" t="s">
        <v>164</v>
      </c>
    </row>
    <row r="142" spans="1:5" ht="28.8" x14ac:dyDescent="0.3">
      <c r="A142" s="4"/>
      <c r="B142" s="5" t="s">
        <v>165</v>
      </c>
      <c r="C142" s="3" t="s">
        <v>61</v>
      </c>
    </row>
    <row r="143" spans="1:5" ht="26.4" customHeight="1" x14ac:dyDescent="0.3">
      <c r="A143" s="91" t="s">
        <v>62</v>
      </c>
      <c r="B143" s="4" t="s">
        <v>59</v>
      </c>
      <c r="C143" s="11">
        <f>C38</f>
        <v>16500</v>
      </c>
    </row>
    <row r="144" spans="1:5" ht="28.8" x14ac:dyDescent="0.3">
      <c r="A144" s="91" t="s">
        <v>30</v>
      </c>
      <c r="B144" s="4" t="s">
        <v>72</v>
      </c>
      <c r="C144" s="11">
        <f>D84</f>
        <v>9185.2006000000001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1136.1107999999999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26971.311399999999</v>
      </c>
    </row>
    <row r="149" spans="1:3" x14ac:dyDescent="0.3">
      <c r="A149" s="91" t="s">
        <v>40</v>
      </c>
      <c r="B149" s="4" t="s">
        <v>168</v>
      </c>
      <c r="C149" s="11">
        <f>E138</f>
        <v>6571.6900873096438</v>
      </c>
    </row>
    <row r="150" spans="1:3" x14ac:dyDescent="0.3">
      <c r="A150" s="100" t="s">
        <v>169</v>
      </c>
      <c r="B150" s="101"/>
      <c r="C150" s="12">
        <f>SUM(C143:C147)+C149</f>
        <v>33543.001487309644</v>
      </c>
    </row>
    <row r="151" spans="1:3" x14ac:dyDescent="0.3">
      <c r="B151" s="35" t="s">
        <v>170</v>
      </c>
      <c r="C151">
        <f>ROUND(C150/C38,2)</f>
        <v>2.0299999999999998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1638-011D-4CDD-BB65-29FAB16F2364}">
  <sheetPr>
    <pageSetUpPr fitToPage="1"/>
  </sheetPr>
  <dimension ref="A1:N151"/>
  <sheetViews>
    <sheetView topLeftCell="A64" workbookViewId="0">
      <selection activeCell="L77" sqref="L77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hidden="1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x14ac:dyDescent="0.3">
      <c r="A15" s="37" t="s">
        <v>179</v>
      </c>
      <c r="B15" s="2" t="s">
        <v>47</v>
      </c>
      <c r="C15" s="2">
        <v>4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28.8" x14ac:dyDescent="0.3">
      <c r="A22" s="90">
        <v>1</v>
      </c>
      <c r="B22" s="10" t="s">
        <v>52</v>
      </c>
      <c r="C22" s="37" t="s">
        <v>179</v>
      </c>
    </row>
    <row r="23" spans="1:8" ht="64.5" customHeight="1" x14ac:dyDescent="0.3">
      <c r="A23" s="90">
        <v>2</v>
      </c>
      <c r="B23" s="10" t="s">
        <v>53</v>
      </c>
      <c r="C23" s="6" t="s">
        <v>54</v>
      </c>
    </row>
    <row r="24" spans="1:8" x14ac:dyDescent="0.3">
      <c r="A24" s="90">
        <v>3</v>
      </c>
      <c r="B24" s="10" t="s">
        <v>55</v>
      </c>
      <c r="C24" s="34">
        <v>1728.89</v>
      </c>
    </row>
    <row r="25" spans="1:8" ht="28.8" x14ac:dyDescent="0.3">
      <c r="A25" s="10">
        <v>4</v>
      </c>
      <c r="B25" s="10" t="s">
        <v>56</v>
      </c>
      <c r="C25" s="37" t="s">
        <v>179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12516.67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12516.67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1042.6386110000001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1514.5170699999999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2557.1556810000002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4" ht="29.25" customHeight="1" x14ac:dyDescent="0.3">
      <c r="A49" s="116" t="s">
        <v>82</v>
      </c>
      <c r="B49" s="116"/>
      <c r="C49" s="116"/>
    </row>
    <row r="51" spans="1:4" x14ac:dyDescent="0.3">
      <c r="A51" s="52" t="s">
        <v>83</v>
      </c>
    </row>
    <row r="52" spans="1:4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4" ht="28.8" x14ac:dyDescent="0.3">
      <c r="A53" s="91" t="s">
        <v>62</v>
      </c>
      <c r="B53" s="88" t="s">
        <v>86</v>
      </c>
      <c r="C53" s="36">
        <v>0.1</v>
      </c>
      <c r="D53" s="53">
        <f>(C38+D45)*C53</f>
        <v>1403.1187070000001</v>
      </c>
    </row>
    <row r="54" spans="1:4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376.84564202500002</v>
      </c>
    </row>
    <row r="55" spans="1:4" ht="24" customHeight="1" x14ac:dyDescent="0.3">
      <c r="A55" s="91" t="s">
        <v>32</v>
      </c>
      <c r="B55" s="4" t="s">
        <v>88</v>
      </c>
      <c r="C55" s="30">
        <v>0.01</v>
      </c>
      <c r="D55" s="53">
        <f>(C38+D46)*C55</f>
        <v>150.73825681</v>
      </c>
    </row>
    <row r="56" spans="1:4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226.10738521499999</v>
      </c>
    </row>
    <row r="57" spans="1:4" x14ac:dyDescent="0.3">
      <c r="A57" s="91" t="s">
        <v>38</v>
      </c>
      <c r="B57" s="4" t="s">
        <v>90</v>
      </c>
      <c r="C57" s="30">
        <v>0.01</v>
      </c>
      <c r="D57" s="53">
        <f>(C38+D46)*C57</f>
        <v>150.73825681</v>
      </c>
    </row>
    <row r="58" spans="1:4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90.442954086</v>
      </c>
    </row>
    <row r="59" spans="1:4" x14ac:dyDescent="0.3">
      <c r="A59" s="91" t="s">
        <v>92</v>
      </c>
      <c r="B59" s="4" t="s">
        <v>93</v>
      </c>
      <c r="C59" s="30">
        <v>2E-3</v>
      </c>
      <c r="D59" s="53">
        <f>(C38+D46)*C59</f>
        <v>30.147651362000001</v>
      </c>
    </row>
    <row r="60" spans="1:4" x14ac:dyDescent="0.3">
      <c r="A60" s="91" t="s">
        <v>94</v>
      </c>
      <c r="B60" s="4" t="s">
        <v>95</v>
      </c>
      <c r="C60" s="30">
        <v>0.08</v>
      </c>
      <c r="D60" s="53">
        <f>(C38+D46)*C60</f>
        <v>1205.90605448</v>
      </c>
    </row>
    <row r="61" spans="1:4" x14ac:dyDescent="0.3">
      <c r="A61" s="111" t="s">
        <v>70</v>
      </c>
      <c r="B61" s="112"/>
      <c r="C61" s="20">
        <f>SUM(C53:C60)</f>
        <v>0.24800000000000005</v>
      </c>
      <c r="D61" s="54">
        <f>SUM(D53:D60)</f>
        <v>3634.0449077880003</v>
      </c>
    </row>
    <row r="62" spans="1:4" ht="20.25" customHeight="1" x14ac:dyDescent="0.3">
      <c r="A62" s="116" t="s">
        <v>96</v>
      </c>
      <c r="B62" s="116"/>
      <c r="C62" s="116"/>
    </row>
    <row r="63" spans="1:4" ht="20.25" customHeight="1" x14ac:dyDescent="0.3">
      <c r="A63" s="116" t="s">
        <v>97</v>
      </c>
      <c r="B63" s="116"/>
      <c r="C63" s="116"/>
    </row>
    <row r="64" spans="1:4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  <c r="H70" s="74"/>
      <c r="I70" s="74"/>
      <c r="J70" s="74"/>
      <c r="K70" s="74"/>
      <c r="L70" s="74"/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91" t="s">
        <v>112</v>
      </c>
      <c r="C73" s="91"/>
      <c r="D73" s="93"/>
      <c r="E73" s="93"/>
      <c r="F73" s="93">
        <v>105.33</v>
      </c>
      <c r="H73" s="74"/>
      <c r="I73" s="74"/>
      <c r="J73" s="74"/>
      <c r="K73" s="74"/>
      <c r="L73" s="74"/>
    </row>
    <row r="74" spans="1:12" x14ac:dyDescent="0.3">
      <c r="A74" s="91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2557.1556810000002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3634.0449077880003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7214.9005887880003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59.4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53.821680999999998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4.3057344799999999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242.823398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60.220202704000023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500.66680000000002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861.83781618400008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5" x14ac:dyDescent="0.3">
      <c r="A129" s="52" t="s">
        <v>152</v>
      </c>
    </row>
    <row r="130" spans="1:5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5" x14ac:dyDescent="0.3">
      <c r="A131" s="91" t="s">
        <v>62</v>
      </c>
      <c r="B131" s="4" t="s">
        <v>155</v>
      </c>
      <c r="C131" s="69">
        <f>C148</f>
        <v>20743.408404972</v>
      </c>
      <c r="D131" s="19">
        <v>0.05</v>
      </c>
      <c r="E131" s="11">
        <f>D131*C131</f>
        <v>1037.1704202486001</v>
      </c>
    </row>
    <row r="132" spans="1:5" ht="26.4" x14ac:dyDescent="0.3">
      <c r="A132" s="91" t="s">
        <v>30</v>
      </c>
      <c r="B132" s="4" t="s">
        <v>156</v>
      </c>
      <c r="C132" s="69">
        <f>SUM(C131+E131)</f>
        <v>21780.5788252206</v>
      </c>
      <c r="D132" s="19">
        <v>0.05</v>
      </c>
      <c r="E132" s="11">
        <f>D132*C132</f>
        <v>1089.02894126103</v>
      </c>
    </row>
    <row r="133" spans="1:5" ht="86.4" x14ac:dyDescent="0.3">
      <c r="A133" s="92" t="s">
        <v>32</v>
      </c>
      <c r="B133" s="25" t="s">
        <v>157</v>
      </c>
      <c r="C133" s="69">
        <f>SUM(C131+E131+E132)/(1-D133)</f>
        <v>25797.639894508324</v>
      </c>
      <c r="D133" s="19">
        <f>SUM(D134:D137)</f>
        <v>0.11349999999999999</v>
      </c>
      <c r="E133" s="11">
        <f>D133*C133</f>
        <v>2928.0321280266944</v>
      </c>
    </row>
    <row r="134" spans="1:5" x14ac:dyDescent="0.3">
      <c r="A134" s="4"/>
      <c r="B134" s="102" t="s">
        <v>158</v>
      </c>
      <c r="C134" s="103"/>
      <c r="D134" s="24">
        <v>6.4999999999999997E-3</v>
      </c>
      <c r="E134" s="11">
        <f>C133*D134</f>
        <v>167.6846593143041</v>
      </c>
    </row>
    <row r="135" spans="1:5" x14ac:dyDescent="0.3">
      <c r="A135" s="4"/>
      <c r="B135" s="104" t="s">
        <v>159</v>
      </c>
      <c r="C135" s="105"/>
      <c r="D135" s="24">
        <v>0.03</v>
      </c>
      <c r="E135" s="11">
        <f>C133*D135</f>
        <v>773.92919683524974</v>
      </c>
    </row>
    <row r="136" spans="1:5" x14ac:dyDescent="0.3">
      <c r="A136" s="4"/>
      <c r="B136" s="104" t="s">
        <v>160</v>
      </c>
      <c r="C136" s="105"/>
      <c r="D136" s="23">
        <v>0.05</v>
      </c>
      <c r="E136" s="11">
        <f>C133*D136</f>
        <v>1289.8819947254162</v>
      </c>
    </row>
    <row r="137" spans="1:5" x14ac:dyDescent="0.3">
      <c r="A137" s="4"/>
      <c r="B137" s="104" t="s">
        <v>180</v>
      </c>
      <c r="C137" s="105"/>
      <c r="D137" s="76">
        <v>2.7E-2</v>
      </c>
      <c r="E137" s="11">
        <f>C133*D137</f>
        <v>696.53627715172479</v>
      </c>
    </row>
    <row r="138" spans="1:5" x14ac:dyDescent="0.3">
      <c r="A138" s="106" t="s">
        <v>70</v>
      </c>
      <c r="B138" s="107"/>
      <c r="C138" s="107"/>
      <c r="D138" s="108"/>
      <c r="E138" s="12">
        <f>SUM(E131+E132+E133)</f>
        <v>5054.2314895363243</v>
      </c>
    </row>
    <row r="139" spans="1:5" x14ac:dyDescent="0.3">
      <c r="A139" s="109" t="s">
        <v>162</v>
      </c>
      <c r="B139" s="109"/>
      <c r="C139" s="109"/>
    </row>
    <row r="140" spans="1:5" ht="26.4" customHeight="1" x14ac:dyDescent="0.3">
      <c r="A140" s="109" t="s">
        <v>163</v>
      </c>
      <c r="B140" s="109"/>
      <c r="C140" s="109"/>
    </row>
    <row r="141" spans="1:5" x14ac:dyDescent="0.3">
      <c r="A141" s="52" t="s">
        <v>164</v>
      </c>
    </row>
    <row r="142" spans="1:5" ht="28.8" x14ac:dyDescent="0.3">
      <c r="A142" s="4"/>
      <c r="B142" s="5" t="s">
        <v>165</v>
      </c>
      <c r="C142" s="3" t="s">
        <v>61</v>
      </c>
    </row>
    <row r="143" spans="1:5" ht="26.4" customHeight="1" x14ac:dyDescent="0.3">
      <c r="A143" s="91" t="s">
        <v>62</v>
      </c>
      <c r="B143" s="4" t="s">
        <v>59</v>
      </c>
      <c r="C143" s="11">
        <f>C38</f>
        <v>12516.67</v>
      </c>
    </row>
    <row r="144" spans="1:5" ht="28.8" x14ac:dyDescent="0.3">
      <c r="A144" s="91" t="s">
        <v>30</v>
      </c>
      <c r="B144" s="4" t="s">
        <v>72</v>
      </c>
      <c r="C144" s="11">
        <f>D84</f>
        <v>7214.9005887880003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861.83781618400008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20743.408404972</v>
      </c>
    </row>
    <row r="149" spans="1:3" x14ac:dyDescent="0.3">
      <c r="A149" s="91" t="s">
        <v>40</v>
      </c>
      <c r="B149" s="4" t="s">
        <v>168</v>
      </c>
      <c r="C149" s="11">
        <f>E138</f>
        <v>5054.2314895363243</v>
      </c>
    </row>
    <row r="150" spans="1:3" x14ac:dyDescent="0.3">
      <c r="A150" s="100" t="s">
        <v>169</v>
      </c>
      <c r="B150" s="101"/>
      <c r="C150" s="12">
        <f>SUM(C143:C147)+C149</f>
        <v>25797.639894508324</v>
      </c>
    </row>
    <row r="151" spans="1:3" x14ac:dyDescent="0.3">
      <c r="B151" s="35" t="s">
        <v>170</v>
      </c>
      <c r="C151">
        <f>ROUND(C150/C38,2)</f>
        <v>2.06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6E27-E373-4021-820D-DF0BC9FD4391}">
  <sheetPr>
    <pageSetUpPr fitToPage="1"/>
  </sheetPr>
  <dimension ref="A1:N151"/>
  <sheetViews>
    <sheetView topLeftCell="A42" workbookViewId="0">
      <selection activeCell="K64" sqref="K64"/>
    </sheetView>
  </sheetViews>
  <sheetFormatPr defaultRowHeight="14.4" x14ac:dyDescent="0.3"/>
  <cols>
    <col min="1" max="1" width="21.6640625" customWidth="1"/>
    <col min="2" max="2" width="41.109375" customWidth="1"/>
    <col min="3" max="3" width="19.33203125" customWidth="1"/>
    <col min="4" max="4" width="21" customWidth="1"/>
    <col min="5" max="5" width="19.6640625" customWidth="1"/>
    <col min="6" max="6" width="21.33203125" customWidth="1"/>
  </cols>
  <sheetData>
    <row r="1" spans="1:14" ht="15" customHeight="1" x14ac:dyDescent="0.3">
      <c r="A1" s="1" t="s">
        <v>24</v>
      </c>
    </row>
    <row r="2" spans="1:14" ht="26.25" customHeight="1" x14ac:dyDescent="0.3">
      <c r="A2" s="122" t="s">
        <v>25</v>
      </c>
      <c r="B2" s="122"/>
      <c r="C2" s="122"/>
    </row>
    <row r="3" spans="1:14" x14ac:dyDescent="0.3">
      <c r="A3" s="46" t="s">
        <v>26</v>
      </c>
      <c r="B3" s="46"/>
      <c r="C3" s="46"/>
    </row>
    <row r="4" spans="1:14" x14ac:dyDescent="0.3">
      <c r="A4" s="46" t="s">
        <v>27</v>
      </c>
      <c r="B4" s="46"/>
      <c r="C4" s="46"/>
    </row>
    <row r="5" spans="1:14" x14ac:dyDescent="0.3">
      <c r="A5" s="123" t="s">
        <v>28</v>
      </c>
      <c r="B5" s="123"/>
      <c r="C5" s="123"/>
    </row>
    <row r="6" spans="1:14" x14ac:dyDescent="0.3">
      <c r="A6" s="47"/>
      <c r="B6" s="47"/>
      <c r="C6" s="47"/>
    </row>
    <row r="7" spans="1:14" x14ac:dyDescent="0.3">
      <c r="A7" s="124" t="s">
        <v>29</v>
      </c>
      <c r="B7" s="124"/>
      <c r="C7" s="124"/>
    </row>
    <row r="8" spans="1:14" x14ac:dyDescent="0.3">
      <c r="A8" s="48" t="s">
        <v>30</v>
      </c>
      <c r="B8" s="49" t="s">
        <v>31</v>
      </c>
      <c r="C8" s="49"/>
      <c r="D8" s="45"/>
      <c r="E8" s="45"/>
      <c r="F8" s="45"/>
      <c r="G8" s="45"/>
      <c r="H8" s="45"/>
      <c r="I8" s="45"/>
      <c r="J8" s="45"/>
      <c r="K8" s="45"/>
      <c r="L8" s="125"/>
      <c r="M8" s="125"/>
      <c r="N8" s="125"/>
    </row>
    <row r="9" spans="1:14" ht="28.5" customHeight="1" x14ac:dyDescent="0.3">
      <c r="A9" s="48" t="s">
        <v>32</v>
      </c>
      <c r="B9" s="49" t="s">
        <v>33</v>
      </c>
      <c r="C9" s="49" t="s">
        <v>34</v>
      </c>
      <c r="D9" s="45"/>
      <c r="E9" s="45"/>
      <c r="F9" s="45"/>
      <c r="G9" s="45"/>
      <c r="H9" s="45"/>
      <c r="I9" s="45"/>
      <c r="J9" s="45"/>
      <c r="K9" s="45"/>
      <c r="L9" s="125"/>
      <c r="M9" s="125"/>
      <c r="N9" s="125"/>
    </row>
    <row r="10" spans="1:14" ht="26.4" x14ac:dyDescent="0.3">
      <c r="A10" s="48" t="s">
        <v>35</v>
      </c>
      <c r="B10" s="49" t="s">
        <v>36</v>
      </c>
      <c r="C10" s="49" t="s">
        <v>37</v>
      </c>
      <c r="D10" s="45"/>
      <c r="E10" s="45"/>
      <c r="F10" s="45"/>
      <c r="G10" s="45"/>
      <c r="H10" s="45"/>
      <c r="I10" s="45"/>
      <c r="J10" s="45"/>
      <c r="K10" s="45"/>
      <c r="L10" s="125"/>
      <c r="M10" s="125"/>
      <c r="N10" s="125"/>
    </row>
    <row r="11" spans="1:14" x14ac:dyDescent="0.3">
      <c r="A11" s="48" t="s">
        <v>38</v>
      </c>
      <c r="B11" s="49" t="s">
        <v>39</v>
      </c>
      <c r="C11" s="50">
        <v>12</v>
      </c>
      <c r="D11" s="45"/>
      <c r="E11" s="45"/>
      <c r="F11" s="45"/>
      <c r="G11" s="45"/>
      <c r="H11" s="45"/>
      <c r="I11" s="45"/>
      <c r="J11" s="45"/>
      <c r="K11" s="45"/>
      <c r="L11" s="125"/>
      <c r="M11" s="125"/>
      <c r="N11" s="125"/>
    </row>
    <row r="12" spans="1:14" x14ac:dyDescent="0.3">
      <c r="A12" s="48" t="s">
        <v>40</v>
      </c>
      <c r="B12" s="51" t="s">
        <v>41</v>
      </c>
      <c r="C12" s="83">
        <v>46143</v>
      </c>
    </row>
    <row r="13" spans="1:14" x14ac:dyDescent="0.3">
      <c r="A13" s="126" t="s">
        <v>42</v>
      </c>
      <c r="B13" s="126"/>
      <c r="C13" s="126"/>
    </row>
    <row r="14" spans="1:14" ht="57.6" x14ac:dyDescent="0.3">
      <c r="A14" s="7" t="s">
        <v>43</v>
      </c>
      <c r="B14" s="7" t="s">
        <v>44</v>
      </c>
      <c r="C14" s="7" t="s">
        <v>45</v>
      </c>
      <c r="E14" s="43"/>
    </row>
    <row r="15" spans="1:14" ht="28.8" x14ac:dyDescent="0.3">
      <c r="A15" s="37" t="s">
        <v>181</v>
      </c>
      <c r="B15" s="2" t="s">
        <v>47</v>
      </c>
      <c r="C15" s="2">
        <v>4</v>
      </c>
    </row>
    <row r="16" spans="1:14" x14ac:dyDescent="0.3">
      <c r="G16" s="41"/>
      <c r="H16" s="41"/>
    </row>
    <row r="17" spans="1:8" x14ac:dyDescent="0.3">
      <c r="E17" s="29"/>
      <c r="F17" s="29"/>
      <c r="G17" s="41"/>
      <c r="H17" s="41"/>
    </row>
    <row r="18" spans="1:8" ht="18" x14ac:dyDescent="0.3">
      <c r="A18" s="8" t="s">
        <v>48</v>
      </c>
      <c r="E18" s="29"/>
      <c r="F18" s="29"/>
      <c r="G18" s="42"/>
      <c r="H18" s="42"/>
    </row>
    <row r="19" spans="1:8" x14ac:dyDescent="0.3">
      <c r="A19" s="9" t="s">
        <v>49</v>
      </c>
      <c r="E19" s="29"/>
      <c r="F19" s="29"/>
      <c r="G19" s="35"/>
      <c r="H19" s="35"/>
    </row>
    <row r="20" spans="1:8" x14ac:dyDescent="0.3">
      <c r="A20" s="28" t="s">
        <v>50</v>
      </c>
      <c r="E20" s="29"/>
      <c r="F20" s="29"/>
    </row>
    <row r="21" spans="1:8" x14ac:dyDescent="0.3">
      <c r="A21" s="100" t="s">
        <v>51</v>
      </c>
      <c r="B21" s="127"/>
      <c r="C21" s="101"/>
    </row>
    <row r="22" spans="1:8" ht="28.8" x14ac:dyDescent="0.3">
      <c r="A22" s="90">
        <v>1</v>
      </c>
      <c r="B22" s="10" t="s">
        <v>52</v>
      </c>
      <c r="C22" s="37" t="s">
        <v>181</v>
      </c>
    </row>
    <row r="23" spans="1:8" ht="57" customHeight="1" x14ac:dyDescent="0.3">
      <c r="A23" s="90">
        <v>2</v>
      </c>
      <c r="B23" s="10" t="s">
        <v>53</v>
      </c>
      <c r="C23" s="6" t="s">
        <v>54</v>
      </c>
      <c r="E23" s="38"/>
    </row>
    <row r="24" spans="1:8" x14ac:dyDescent="0.3">
      <c r="A24" s="90">
        <v>3</v>
      </c>
      <c r="B24" s="10" t="s">
        <v>55</v>
      </c>
      <c r="C24" s="34">
        <v>1728.89</v>
      </c>
    </row>
    <row r="25" spans="1:8" ht="28.8" x14ac:dyDescent="0.3">
      <c r="A25" s="90">
        <v>4</v>
      </c>
      <c r="B25" s="10" t="s">
        <v>56</v>
      </c>
      <c r="C25" s="37" t="s">
        <v>181</v>
      </c>
    </row>
    <row r="26" spans="1:8" x14ac:dyDescent="0.3">
      <c r="A26" s="90">
        <v>5</v>
      </c>
      <c r="B26" s="10" t="s">
        <v>41</v>
      </c>
      <c r="C26" s="33">
        <v>46143</v>
      </c>
    </row>
    <row r="27" spans="1:8" ht="28.5" customHeight="1" x14ac:dyDescent="0.3">
      <c r="A27" s="116" t="s">
        <v>57</v>
      </c>
      <c r="B27" s="116"/>
      <c r="C27" s="116"/>
    </row>
    <row r="28" spans="1:8" ht="30.75" customHeight="1" x14ac:dyDescent="0.3">
      <c r="A28" s="116" t="s">
        <v>58</v>
      </c>
      <c r="B28" s="116"/>
      <c r="C28" s="116"/>
    </row>
    <row r="29" spans="1:8" ht="12.75" customHeight="1" x14ac:dyDescent="0.3">
      <c r="A29" s="27"/>
      <c r="B29" s="27"/>
      <c r="C29" s="27"/>
    </row>
    <row r="30" spans="1:8" x14ac:dyDescent="0.3">
      <c r="A30" s="52" t="s">
        <v>59</v>
      </c>
    </row>
    <row r="31" spans="1:8" x14ac:dyDescent="0.3">
      <c r="A31" s="3">
        <v>1</v>
      </c>
      <c r="B31" s="5" t="s">
        <v>60</v>
      </c>
      <c r="C31" s="5" t="s">
        <v>61</v>
      </c>
    </row>
    <row r="32" spans="1:8" x14ac:dyDescent="0.3">
      <c r="A32" s="91" t="s">
        <v>62</v>
      </c>
      <c r="B32" s="4" t="s">
        <v>63</v>
      </c>
      <c r="C32" s="11">
        <v>11081.16</v>
      </c>
    </row>
    <row r="33" spans="1:4" x14ac:dyDescent="0.3">
      <c r="A33" s="91" t="s">
        <v>30</v>
      </c>
      <c r="B33" s="4" t="s">
        <v>64</v>
      </c>
      <c r="C33" s="11" t="s">
        <v>65</v>
      </c>
    </row>
    <row r="34" spans="1:4" x14ac:dyDescent="0.3">
      <c r="A34" s="91" t="s">
        <v>32</v>
      </c>
      <c r="B34" s="4" t="s">
        <v>66</v>
      </c>
      <c r="C34" s="11" t="s">
        <v>65</v>
      </c>
    </row>
    <row r="35" spans="1:4" x14ac:dyDescent="0.3">
      <c r="A35" s="91" t="s">
        <v>35</v>
      </c>
      <c r="B35" s="4" t="s">
        <v>67</v>
      </c>
      <c r="C35" s="11" t="s">
        <v>65</v>
      </c>
    </row>
    <row r="36" spans="1:4" x14ac:dyDescent="0.3">
      <c r="A36" s="91" t="s">
        <v>38</v>
      </c>
      <c r="B36" s="4" t="s">
        <v>68</v>
      </c>
      <c r="C36" s="11" t="s">
        <v>65</v>
      </c>
    </row>
    <row r="37" spans="1:4" x14ac:dyDescent="0.3">
      <c r="A37" s="91" t="s">
        <v>40</v>
      </c>
      <c r="B37" s="4" t="s">
        <v>69</v>
      </c>
      <c r="C37" s="11" t="s">
        <v>65</v>
      </c>
    </row>
    <row r="38" spans="1:4" x14ac:dyDescent="0.3">
      <c r="A38" s="100" t="s">
        <v>70</v>
      </c>
      <c r="B38" s="101"/>
      <c r="C38" s="12">
        <f>SUM(C32:C37)</f>
        <v>11081.16</v>
      </c>
    </row>
    <row r="39" spans="1:4" x14ac:dyDescent="0.3">
      <c r="A39" s="109" t="s">
        <v>71</v>
      </c>
      <c r="B39" s="109"/>
      <c r="C39" s="109"/>
    </row>
    <row r="41" spans="1:4" x14ac:dyDescent="0.3">
      <c r="A41" s="52" t="s">
        <v>72</v>
      </c>
    </row>
    <row r="42" spans="1:4" x14ac:dyDescent="0.3">
      <c r="A42" s="52" t="s">
        <v>73</v>
      </c>
    </row>
    <row r="43" spans="1:4" ht="28.8" x14ac:dyDescent="0.3">
      <c r="A43" s="10" t="s">
        <v>74</v>
      </c>
      <c r="B43" s="5" t="s">
        <v>75</v>
      </c>
      <c r="C43" s="13" t="s">
        <v>76</v>
      </c>
      <c r="D43" s="5" t="s">
        <v>77</v>
      </c>
    </row>
    <row r="44" spans="1:4" x14ac:dyDescent="0.3">
      <c r="A44" s="91" t="s">
        <v>62</v>
      </c>
      <c r="B44" s="4" t="s">
        <v>78</v>
      </c>
      <c r="C44" s="30">
        <v>8.3299999999999999E-2</v>
      </c>
      <c r="D44" s="53">
        <f>C44*C38</f>
        <v>923.06062799999995</v>
      </c>
    </row>
    <row r="45" spans="1:4" x14ac:dyDescent="0.3">
      <c r="A45" s="91" t="s">
        <v>30</v>
      </c>
      <c r="B45" s="4" t="s">
        <v>79</v>
      </c>
      <c r="C45" s="36">
        <v>0.121</v>
      </c>
      <c r="D45" s="53">
        <f>C45*C38</f>
        <v>1340.8203599999999</v>
      </c>
    </row>
    <row r="46" spans="1:4" x14ac:dyDescent="0.3">
      <c r="A46" s="100" t="s">
        <v>70</v>
      </c>
      <c r="B46" s="101"/>
      <c r="C46" s="20">
        <f>SUM(C44:C45)</f>
        <v>0.20429999999999998</v>
      </c>
      <c r="D46" s="12">
        <f>SUM(D44:D45)</f>
        <v>2263.8809879999999</v>
      </c>
    </row>
    <row r="47" spans="1:4" ht="29.25" customHeight="1" x14ac:dyDescent="0.3">
      <c r="A47" s="116" t="s">
        <v>80</v>
      </c>
      <c r="B47" s="116"/>
      <c r="C47" s="116"/>
    </row>
    <row r="48" spans="1:4" ht="17.25" customHeight="1" x14ac:dyDescent="0.3">
      <c r="A48" s="116" t="s">
        <v>81</v>
      </c>
      <c r="B48" s="116"/>
      <c r="C48" s="116"/>
    </row>
    <row r="49" spans="1:6" ht="29.25" customHeight="1" x14ac:dyDescent="0.3">
      <c r="A49" s="116" t="s">
        <v>82</v>
      </c>
      <c r="B49" s="116"/>
      <c r="C49" s="116"/>
    </row>
    <row r="51" spans="1:6" x14ac:dyDescent="0.3">
      <c r="A51" s="52" t="s">
        <v>83</v>
      </c>
    </row>
    <row r="52" spans="1:6" x14ac:dyDescent="0.3">
      <c r="A52" s="3" t="s">
        <v>84</v>
      </c>
      <c r="B52" s="5" t="s">
        <v>85</v>
      </c>
      <c r="C52" s="5" t="s">
        <v>76</v>
      </c>
      <c r="D52" s="5" t="s">
        <v>77</v>
      </c>
    </row>
    <row r="53" spans="1:6" ht="28.8" x14ac:dyDescent="0.3">
      <c r="A53" s="91" t="s">
        <v>62</v>
      </c>
      <c r="B53" s="88" t="s">
        <v>86</v>
      </c>
      <c r="C53" s="36">
        <v>0.1</v>
      </c>
      <c r="D53" s="53">
        <f>(C38+D45)*C53</f>
        <v>1242.198036</v>
      </c>
    </row>
    <row r="54" spans="1:6" x14ac:dyDescent="0.3">
      <c r="A54" s="91" t="s">
        <v>30</v>
      </c>
      <c r="B54" s="4" t="s">
        <v>87</v>
      </c>
      <c r="C54" s="30">
        <v>2.5000000000000001E-2</v>
      </c>
      <c r="D54" s="53">
        <f>(C38+D46)*C54</f>
        <v>333.62602470000002</v>
      </c>
    </row>
    <row r="55" spans="1:6" x14ac:dyDescent="0.3">
      <c r="A55" s="91" t="s">
        <v>32</v>
      </c>
      <c r="B55" s="4" t="s">
        <v>88</v>
      </c>
      <c r="C55" s="30">
        <v>0.01</v>
      </c>
      <c r="D55" s="53">
        <f>(C38+D46)*C55</f>
        <v>133.45040988</v>
      </c>
    </row>
    <row r="56" spans="1:6" x14ac:dyDescent="0.3">
      <c r="A56" s="91" t="s">
        <v>35</v>
      </c>
      <c r="B56" s="4" t="s">
        <v>89</v>
      </c>
      <c r="C56" s="30">
        <v>1.4999999999999999E-2</v>
      </c>
      <c r="D56" s="53">
        <f>(C38+D46)*C56</f>
        <v>200.17561481999999</v>
      </c>
      <c r="F56" s="94"/>
    </row>
    <row r="57" spans="1:6" x14ac:dyDescent="0.3">
      <c r="A57" s="91" t="s">
        <v>38</v>
      </c>
      <c r="B57" s="4" t="s">
        <v>90</v>
      </c>
      <c r="C57" s="30">
        <v>0.01</v>
      </c>
      <c r="D57" s="53">
        <f>(C38+D46)*C57</f>
        <v>133.45040988</v>
      </c>
    </row>
    <row r="58" spans="1:6" x14ac:dyDescent="0.3">
      <c r="A58" s="91" t="s">
        <v>40</v>
      </c>
      <c r="B58" s="4" t="s">
        <v>91</v>
      </c>
      <c r="C58" s="30">
        <v>6.0000000000000001E-3</v>
      </c>
      <c r="D58" s="53">
        <f>(C38+D46)*C58</f>
        <v>80.070245928000006</v>
      </c>
    </row>
    <row r="59" spans="1:6" x14ac:dyDescent="0.3">
      <c r="A59" s="91" t="s">
        <v>92</v>
      </c>
      <c r="B59" s="4" t="s">
        <v>93</v>
      </c>
      <c r="C59" s="30">
        <v>2E-3</v>
      </c>
      <c r="D59" s="53">
        <f>(C38+D46)*C59</f>
        <v>26.690081976000002</v>
      </c>
    </row>
    <row r="60" spans="1:6" x14ac:dyDescent="0.3">
      <c r="A60" s="91" t="s">
        <v>94</v>
      </c>
      <c r="B60" s="4" t="s">
        <v>95</v>
      </c>
      <c r="C60" s="30">
        <v>0.08</v>
      </c>
      <c r="D60" s="53">
        <f>(C38+D46)*C60</f>
        <v>1067.60327904</v>
      </c>
    </row>
    <row r="61" spans="1:6" x14ac:dyDescent="0.3">
      <c r="A61" s="111" t="s">
        <v>70</v>
      </c>
      <c r="B61" s="112"/>
      <c r="C61" s="20">
        <f>SUM(C53:C60)</f>
        <v>0.24800000000000005</v>
      </c>
      <c r="D61" s="54">
        <f>SUM(D53:D60)</f>
        <v>3217.264102224</v>
      </c>
    </row>
    <row r="62" spans="1:6" ht="20.25" customHeight="1" x14ac:dyDescent="0.3">
      <c r="A62" s="116" t="s">
        <v>96</v>
      </c>
      <c r="B62" s="116"/>
      <c r="C62" s="116"/>
    </row>
    <row r="63" spans="1:6" ht="20.25" customHeight="1" x14ac:dyDescent="0.3">
      <c r="A63" s="116" t="s">
        <v>97</v>
      </c>
      <c r="B63" s="116"/>
      <c r="C63" s="116"/>
    </row>
    <row r="64" spans="1:6" ht="27.75" customHeight="1" x14ac:dyDescent="0.3">
      <c r="A64" s="117" t="s">
        <v>98</v>
      </c>
      <c r="B64" s="117"/>
      <c r="C64" s="117"/>
    </row>
    <row r="65" spans="1:12" ht="9" customHeight="1" x14ac:dyDescent="0.3"/>
    <row r="66" spans="1:12" x14ac:dyDescent="0.3">
      <c r="A66" s="52" t="s">
        <v>99</v>
      </c>
    </row>
    <row r="67" spans="1:12" x14ac:dyDescent="0.3">
      <c r="A67" s="3" t="s">
        <v>100</v>
      </c>
      <c r="B67" s="5" t="s">
        <v>101</v>
      </c>
      <c r="C67" s="5" t="s">
        <v>102</v>
      </c>
      <c r="D67" s="5" t="s">
        <v>77</v>
      </c>
      <c r="E67" s="5" t="s">
        <v>77</v>
      </c>
      <c r="F67" s="5" t="s">
        <v>77</v>
      </c>
    </row>
    <row r="68" spans="1:12" x14ac:dyDescent="0.3">
      <c r="A68" s="91" t="s">
        <v>62</v>
      </c>
      <c r="B68" s="4" t="s">
        <v>103</v>
      </c>
      <c r="C68" s="4"/>
      <c r="D68" s="53"/>
      <c r="E68" s="53"/>
      <c r="F68" s="59">
        <v>0</v>
      </c>
    </row>
    <row r="69" spans="1:12" x14ac:dyDescent="0.3">
      <c r="A69" s="118" t="s">
        <v>30</v>
      </c>
      <c r="B69" s="120" t="s">
        <v>104</v>
      </c>
      <c r="C69" s="22" t="s">
        <v>105</v>
      </c>
      <c r="D69" s="57" t="s">
        <v>77</v>
      </c>
      <c r="E69" s="56" t="s">
        <v>106</v>
      </c>
      <c r="F69" s="59"/>
    </row>
    <row r="70" spans="1:12" x14ac:dyDescent="0.3">
      <c r="A70" s="119"/>
      <c r="B70" s="121"/>
      <c r="C70" s="22">
        <v>22</v>
      </c>
      <c r="D70" s="58">
        <v>39</v>
      </c>
      <c r="E70" s="58">
        <f>D70*0.15</f>
        <v>5.85</v>
      </c>
      <c r="F70" s="59">
        <f>(D70*22)-(22*E70)</f>
        <v>729.3</v>
      </c>
      <c r="H70" s="74"/>
      <c r="I70" s="74"/>
      <c r="J70" s="74"/>
      <c r="K70" s="74"/>
      <c r="L70" s="74"/>
    </row>
    <row r="71" spans="1:12" x14ac:dyDescent="0.3">
      <c r="A71" s="91" t="s">
        <v>32</v>
      </c>
      <c r="B71" s="4" t="s">
        <v>107</v>
      </c>
      <c r="C71" s="22"/>
      <c r="D71" s="53"/>
      <c r="E71" s="53"/>
      <c r="F71" s="59">
        <v>4.22</v>
      </c>
      <c r="H71" s="74" t="s">
        <v>108</v>
      </c>
      <c r="I71" s="74"/>
      <c r="J71" s="74" t="s">
        <v>109</v>
      </c>
      <c r="K71" s="74" t="s">
        <v>110</v>
      </c>
      <c r="L71" s="74"/>
    </row>
    <row r="72" spans="1:12" x14ac:dyDescent="0.3">
      <c r="A72" s="91" t="s">
        <v>35</v>
      </c>
      <c r="B72" s="4" t="s">
        <v>111</v>
      </c>
      <c r="C72" s="4"/>
      <c r="D72" s="53"/>
      <c r="E72" s="53"/>
      <c r="F72" s="59">
        <v>184.85</v>
      </c>
      <c r="H72" s="74"/>
      <c r="I72" s="74"/>
      <c r="J72" s="74"/>
      <c r="K72" s="74">
        <v>12</v>
      </c>
      <c r="L72" s="74">
        <v>405.25</v>
      </c>
    </row>
    <row r="73" spans="1:12" ht="57.6" x14ac:dyDescent="0.3">
      <c r="A73" s="91" t="s">
        <v>38</v>
      </c>
      <c r="B73" s="91" t="s">
        <v>112</v>
      </c>
      <c r="C73" s="91"/>
      <c r="D73" s="93"/>
      <c r="E73" s="93"/>
      <c r="F73" s="93">
        <v>105.33</v>
      </c>
      <c r="H73" s="74"/>
      <c r="I73" s="74"/>
      <c r="J73" s="74"/>
      <c r="K73" s="74"/>
      <c r="L73" s="74"/>
    </row>
    <row r="74" spans="1:12" x14ac:dyDescent="0.3">
      <c r="A74" s="4" t="s">
        <v>40</v>
      </c>
      <c r="B74" s="4" t="s">
        <v>113</v>
      </c>
      <c r="C74" s="4"/>
      <c r="D74" s="53"/>
      <c r="E74" s="53"/>
      <c r="F74" s="53"/>
      <c r="H74" s="74"/>
      <c r="I74" s="74"/>
      <c r="J74" s="74" t="s">
        <v>114</v>
      </c>
      <c r="K74" s="74"/>
      <c r="L74" s="74">
        <v>4.22</v>
      </c>
    </row>
    <row r="75" spans="1:12" ht="39.75" customHeight="1" x14ac:dyDescent="0.3">
      <c r="A75" s="113" t="s">
        <v>70</v>
      </c>
      <c r="B75" s="114"/>
      <c r="C75" s="114"/>
      <c r="D75" s="114"/>
      <c r="E75" s="115"/>
      <c r="F75" s="60">
        <f>SUM(F68:F74)</f>
        <v>1023.7</v>
      </c>
    </row>
    <row r="76" spans="1:12" ht="21" customHeight="1" x14ac:dyDescent="0.3">
      <c r="A76" s="109" t="s">
        <v>115</v>
      </c>
      <c r="B76" s="109"/>
      <c r="C76" s="109"/>
    </row>
    <row r="77" spans="1:12" ht="24.75" customHeight="1" x14ac:dyDescent="0.3">
      <c r="A77" s="109" t="s">
        <v>116</v>
      </c>
      <c r="B77" s="109"/>
      <c r="C77" s="109"/>
      <c r="D77" s="109"/>
      <c r="E77" s="109"/>
      <c r="F77" s="109"/>
    </row>
    <row r="78" spans="1:12" x14ac:dyDescent="0.3">
      <c r="A78" s="27"/>
      <c r="B78" s="27"/>
      <c r="C78" s="27"/>
    </row>
    <row r="79" spans="1:12" x14ac:dyDescent="0.3">
      <c r="A79" s="1" t="s">
        <v>117</v>
      </c>
    </row>
    <row r="80" spans="1:12" x14ac:dyDescent="0.3">
      <c r="A80" s="3">
        <v>2</v>
      </c>
      <c r="B80" s="5" t="s">
        <v>118</v>
      </c>
      <c r="C80" s="5" t="s">
        <v>61</v>
      </c>
      <c r="D80" s="5" t="s">
        <v>61</v>
      </c>
    </row>
    <row r="81" spans="1:7" x14ac:dyDescent="0.3">
      <c r="A81" s="91" t="s">
        <v>74</v>
      </c>
      <c r="B81" s="4" t="s">
        <v>119</v>
      </c>
      <c r="C81" s="62">
        <f>C46</f>
        <v>0.20429999999999998</v>
      </c>
      <c r="D81" s="17">
        <f>D46</f>
        <v>2263.8809879999999</v>
      </c>
    </row>
    <row r="82" spans="1:7" x14ac:dyDescent="0.3">
      <c r="A82" s="91" t="s">
        <v>84</v>
      </c>
      <c r="B82" s="4" t="s">
        <v>85</v>
      </c>
      <c r="C82" s="61">
        <f>C61</f>
        <v>0.24800000000000005</v>
      </c>
      <c r="D82" s="11">
        <f>D61</f>
        <v>3217.264102224</v>
      </c>
    </row>
    <row r="83" spans="1:7" x14ac:dyDescent="0.3">
      <c r="A83" s="91" t="s">
        <v>100</v>
      </c>
      <c r="B83" s="4" t="s">
        <v>101</v>
      </c>
      <c r="C83" s="11"/>
      <c r="D83" s="11">
        <f>F75</f>
        <v>1023.7</v>
      </c>
    </row>
    <row r="84" spans="1:7" x14ac:dyDescent="0.3">
      <c r="A84" s="100" t="s">
        <v>70</v>
      </c>
      <c r="B84" s="101"/>
      <c r="C84" s="68">
        <f>SUM(C81:C82)</f>
        <v>0.45230000000000004</v>
      </c>
      <c r="D84" s="12">
        <f>SUM(D81:D83)</f>
        <v>6504.8450902239993</v>
      </c>
    </row>
    <row r="86" spans="1:7" x14ac:dyDescent="0.3">
      <c r="A86" s="1" t="s">
        <v>120</v>
      </c>
    </row>
    <row r="87" spans="1:7" x14ac:dyDescent="0.3">
      <c r="A87" s="3">
        <v>3</v>
      </c>
      <c r="B87" s="5" t="s">
        <v>121</v>
      </c>
      <c r="C87" s="5" t="s">
        <v>76</v>
      </c>
      <c r="D87" s="5" t="s">
        <v>76</v>
      </c>
    </row>
    <row r="88" spans="1:7" ht="63" customHeight="1" x14ac:dyDescent="0.3">
      <c r="A88" s="91" t="s">
        <v>62</v>
      </c>
      <c r="B88" s="63" t="s">
        <v>122</v>
      </c>
      <c r="C88" s="19">
        <v>4.3E-3</v>
      </c>
      <c r="D88" s="11">
        <f>C38*C88</f>
        <v>47.648988000000003</v>
      </c>
      <c r="F88" s="67"/>
    </row>
    <row r="89" spans="1:7" ht="28.8" x14ac:dyDescent="0.3">
      <c r="A89" s="91" t="s">
        <v>30</v>
      </c>
      <c r="B89" s="63" t="s">
        <v>123</v>
      </c>
      <c r="C89" s="19">
        <f>C60*C88</f>
        <v>3.4400000000000001E-4</v>
      </c>
      <c r="D89" s="11">
        <f>C38*C89</f>
        <v>3.8119190400000003</v>
      </c>
      <c r="F89" s="67"/>
      <c r="G89" s="67"/>
    </row>
    <row r="90" spans="1:7" ht="25.2" customHeight="1" x14ac:dyDescent="0.3">
      <c r="A90" s="91" t="s">
        <v>35</v>
      </c>
      <c r="B90" s="64" t="s">
        <v>124</v>
      </c>
      <c r="C90" s="19">
        <v>1.9400000000000001E-2</v>
      </c>
      <c r="D90" s="11">
        <f>C38*C90</f>
        <v>214.974504</v>
      </c>
    </row>
    <row r="91" spans="1:7" ht="29.4" customHeight="1" x14ac:dyDescent="0.3">
      <c r="A91" s="91" t="s">
        <v>38</v>
      </c>
      <c r="B91" s="65" t="s">
        <v>125</v>
      </c>
      <c r="C91" s="19">
        <f>C61*C90</f>
        <v>4.8112000000000016E-3</v>
      </c>
      <c r="D91" s="11">
        <f>C38*C91</f>
        <v>53.313676992000019</v>
      </c>
    </row>
    <row r="92" spans="1:7" ht="33" customHeight="1" x14ac:dyDescent="0.3">
      <c r="A92" s="91" t="s">
        <v>38</v>
      </c>
      <c r="B92" s="66" t="s">
        <v>126</v>
      </c>
      <c r="C92" s="30">
        <v>0.04</v>
      </c>
      <c r="D92" s="11">
        <f>C38*C92</f>
        <v>443.24639999999999</v>
      </c>
    </row>
    <row r="93" spans="1:7" x14ac:dyDescent="0.3">
      <c r="A93" s="100" t="s">
        <v>70</v>
      </c>
      <c r="B93" s="101"/>
      <c r="C93" s="20">
        <f>SUM(C88:C92)</f>
        <v>6.8855200000000005E-2</v>
      </c>
      <c r="D93" s="12">
        <f>SUM(D88:D92)</f>
        <v>762.99548803200003</v>
      </c>
    </row>
    <row r="94" spans="1:7" ht="79.2" customHeight="1" x14ac:dyDescent="0.3">
      <c r="A94" s="110" t="s">
        <v>127</v>
      </c>
      <c r="B94" s="110"/>
      <c r="C94" s="110"/>
      <c r="D94" s="110"/>
    </row>
    <row r="95" spans="1:7" x14ac:dyDescent="0.3">
      <c r="A95" s="52" t="s">
        <v>128</v>
      </c>
    </row>
    <row r="96" spans="1:7" ht="29.25" customHeight="1" x14ac:dyDescent="0.3">
      <c r="A96" s="109" t="s">
        <v>129</v>
      </c>
      <c r="B96" s="109"/>
      <c r="C96" s="109"/>
      <c r="F96" s="94"/>
    </row>
    <row r="98" spans="1:4" x14ac:dyDescent="0.3">
      <c r="A98" s="52" t="s">
        <v>130</v>
      </c>
    </row>
    <row r="99" spans="1:4" x14ac:dyDescent="0.3">
      <c r="A99" s="3" t="s">
        <v>131</v>
      </c>
      <c r="B99" s="5" t="s">
        <v>132</v>
      </c>
      <c r="C99" s="5" t="s">
        <v>76</v>
      </c>
      <c r="D99" s="5" t="s">
        <v>61</v>
      </c>
    </row>
    <row r="100" spans="1:4" ht="47.25" customHeight="1" x14ac:dyDescent="0.3">
      <c r="A100" s="91" t="s">
        <v>62</v>
      </c>
      <c r="B100" s="4" t="s">
        <v>133</v>
      </c>
      <c r="C100" s="19">
        <v>0</v>
      </c>
      <c r="D100" s="11">
        <v>0</v>
      </c>
    </row>
    <row r="101" spans="1:4" ht="45" customHeight="1" x14ac:dyDescent="0.3">
      <c r="A101" s="91" t="s">
        <v>30</v>
      </c>
      <c r="B101" s="4" t="s">
        <v>134</v>
      </c>
      <c r="C101" s="19">
        <v>0</v>
      </c>
      <c r="D101" s="11">
        <v>0</v>
      </c>
    </row>
    <row r="102" spans="1:4" ht="59.25" customHeight="1" x14ac:dyDescent="0.3">
      <c r="A102" s="91" t="s">
        <v>32</v>
      </c>
      <c r="B102" s="4" t="s">
        <v>135</v>
      </c>
      <c r="C102" s="19">
        <v>0</v>
      </c>
      <c r="D102" s="11">
        <v>0</v>
      </c>
    </row>
    <row r="103" spans="1:4" ht="39.75" customHeight="1" x14ac:dyDescent="0.3">
      <c r="A103" s="91" t="s">
        <v>35</v>
      </c>
      <c r="B103" s="4" t="s">
        <v>136</v>
      </c>
      <c r="C103" s="19">
        <v>0</v>
      </c>
      <c r="D103" s="11">
        <v>0</v>
      </c>
    </row>
    <row r="104" spans="1:4" ht="31.5" customHeight="1" x14ac:dyDescent="0.3">
      <c r="A104" s="91" t="s">
        <v>38</v>
      </c>
      <c r="B104" s="4" t="s">
        <v>137</v>
      </c>
      <c r="C104" s="19">
        <v>0</v>
      </c>
      <c r="D104" s="11">
        <v>0</v>
      </c>
    </row>
    <row r="105" spans="1:4" ht="34.5" customHeight="1" x14ac:dyDescent="0.3">
      <c r="A105" s="91" t="s">
        <v>40</v>
      </c>
      <c r="B105" s="18" t="s">
        <v>138</v>
      </c>
      <c r="C105" s="19">
        <v>0</v>
      </c>
      <c r="D105" s="11">
        <v>0</v>
      </c>
    </row>
    <row r="106" spans="1:4" x14ac:dyDescent="0.3">
      <c r="A106" s="111" t="s">
        <v>70</v>
      </c>
      <c r="B106" s="112"/>
      <c r="C106" s="20">
        <v>0</v>
      </c>
      <c r="D106" s="12">
        <v>0</v>
      </c>
    </row>
    <row r="108" spans="1:4" x14ac:dyDescent="0.3">
      <c r="A108" s="1" t="s">
        <v>139</v>
      </c>
    </row>
    <row r="109" spans="1:4" x14ac:dyDescent="0.3">
      <c r="A109" s="3" t="s">
        <v>140</v>
      </c>
      <c r="B109" s="5" t="s">
        <v>141</v>
      </c>
      <c r="C109" s="5" t="s">
        <v>76</v>
      </c>
      <c r="D109" s="5" t="s">
        <v>61</v>
      </c>
    </row>
    <row r="110" spans="1:4" ht="28.8" x14ac:dyDescent="0.3">
      <c r="A110" s="91" t="s">
        <v>62</v>
      </c>
      <c r="B110" s="4" t="s">
        <v>142</v>
      </c>
      <c r="C110" s="19">
        <v>0</v>
      </c>
      <c r="D110" s="11">
        <v>0</v>
      </c>
    </row>
    <row r="111" spans="1:4" x14ac:dyDescent="0.3">
      <c r="A111" s="100" t="s">
        <v>70</v>
      </c>
      <c r="B111" s="101"/>
      <c r="C111" s="20">
        <v>0</v>
      </c>
      <c r="D111" s="12">
        <v>0</v>
      </c>
    </row>
    <row r="113" spans="1:4" x14ac:dyDescent="0.3">
      <c r="A113" s="52" t="s">
        <v>143</v>
      </c>
    </row>
    <row r="114" spans="1:4" x14ac:dyDescent="0.3">
      <c r="A114" s="3">
        <v>4</v>
      </c>
      <c r="B114" s="5" t="s">
        <v>144</v>
      </c>
      <c r="C114" s="5" t="s">
        <v>61</v>
      </c>
      <c r="D114" s="5" t="s">
        <v>61</v>
      </c>
    </row>
    <row r="115" spans="1:4" x14ac:dyDescent="0.3">
      <c r="A115" s="91" t="s">
        <v>131</v>
      </c>
      <c r="B115" s="4" t="s">
        <v>145</v>
      </c>
      <c r="C115" s="19">
        <v>0</v>
      </c>
      <c r="D115" s="11">
        <f>D106</f>
        <v>0</v>
      </c>
    </row>
    <row r="116" spans="1:4" x14ac:dyDescent="0.3">
      <c r="A116" s="91" t="s">
        <v>140</v>
      </c>
      <c r="B116" s="4" t="s">
        <v>141</v>
      </c>
      <c r="C116" s="19">
        <v>0</v>
      </c>
      <c r="D116" s="11">
        <f>D111</f>
        <v>0</v>
      </c>
    </row>
    <row r="117" spans="1:4" ht="36.75" customHeight="1" x14ac:dyDescent="0.3">
      <c r="A117" s="100" t="s">
        <v>70</v>
      </c>
      <c r="B117" s="101"/>
      <c r="C117" s="21">
        <f>SUM(C115,C116)</f>
        <v>0</v>
      </c>
      <c r="D117" s="21">
        <f>SUM(D115,D116)</f>
        <v>0</v>
      </c>
    </row>
    <row r="118" spans="1:4" x14ac:dyDescent="0.3">
      <c r="A118" s="109" t="s">
        <v>146</v>
      </c>
      <c r="B118" s="109"/>
      <c r="C118" s="109"/>
    </row>
    <row r="119" spans="1:4" x14ac:dyDescent="0.3">
      <c r="A119" s="27"/>
      <c r="B119" s="27"/>
      <c r="C119" s="27"/>
    </row>
    <row r="120" spans="1:4" x14ac:dyDescent="0.3">
      <c r="A120" s="1" t="s">
        <v>147</v>
      </c>
    </row>
    <row r="121" spans="1:4" x14ac:dyDescent="0.3">
      <c r="A121" s="10">
        <v>5</v>
      </c>
      <c r="B121" s="5" t="s">
        <v>148</v>
      </c>
      <c r="C121" s="5" t="s">
        <v>61</v>
      </c>
    </row>
    <row r="122" spans="1:4" x14ac:dyDescent="0.3">
      <c r="A122" s="91" t="s">
        <v>62</v>
      </c>
      <c r="B122" s="4" t="s">
        <v>149</v>
      </c>
      <c r="C122" s="11"/>
    </row>
    <row r="123" spans="1:4" x14ac:dyDescent="0.3">
      <c r="A123" s="91" t="s">
        <v>30</v>
      </c>
      <c r="B123" s="4" t="s">
        <v>150</v>
      </c>
      <c r="C123" s="11"/>
    </row>
    <row r="124" spans="1:4" ht="28.8" x14ac:dyDescent="0.3">
      <c r="A124" s="91" t="s">
        <v>32</v>
      </c>
      <c r="B124" s="4" t="s">
        <v>151</v>
      </c>
      <c r="C124" s="11">
        <v>150</v>
      </c>
    </row>
    <row r="125" spans="1:4" x14ac:dyDescent="0.3">
      <c r="A125" s="91" t="s">
        <v>35</v>
      </c>
      <c r="B125" s="4" t="s">
        <v>69</v>
      </c>
      <c r="C125" s="11"/>
    </row>
    <row r="126" spans="1:4" x14ac:dyDescent="0.3">
      <c r="A126" s="100" t="s">
        <v>70</v>
      </c>
      <c r="B126" s="101"/>
      <c r="C126" s="12">
        <f>SUM(C122:C125)</f>
        <v>150</v>
      </c>
    </row>
    <row r="127" spans="1:4" x14ac:dyDescent="0.3">
      <c r="A127" s="109" t="s">
        <v>146</v>
      </c>
      <c r="B127" s="109"/>
      <c r="C127" s="109"/>
    </row>
    <row r="129" spans="1:5" x14ac:dyDescent="0.3">
      <c r="A129" s="52" t="s">
        <v>152</v>
      </c>
    </row>
    <row r="130" spans="1:5" ht="30" customHeight="1" x14ac:dyDescent="0.3">
      <c r="A130" s="3">
        <v>6</v>
      </c>
      <c r="B130" s="5" t="s">
        <v>153</v>
      </c>
      <c r="C130" s="5" t="s">
        <v>154</v>
      </c>
      <c r="D130" s="5" t="s">
        <v>76</v>
      </c>
      <c r="E130" s="5" t="s">
        <v>61</v>
      </c>
    </row>
    <row r="131" spans="1:5" x14ac:dyDescent="0.3">
      <c r="A131" s="91" t="s">
        <v>62</v>
      </c>
      <c r="B131" s="4" t="s">
        <v>155</v>
      </c>
      <c r="C131" s="69">
        <f>C148</f>
        <v>18499.000578256</v>
      </c>
      <c r="D131" s="19">
        <v>0.05</v>
      </c>
      <c r="E131" s="11">
        <f>D131*C131</f>
        <v>924.95002891280001</v>
      </c>
    </row>
    <row r="132" spans="1:5" ht="26.4" x14ac:dyDescent="0.3">
      <c r="A132" s="91" t="s">
        <v>30</v>
      </c>
      <c r="B132" s="4" t="s">
        <v>156</v>
      </c>
      <c r="C132" s="69">
        <f>SUM(C131+E131)</f>
        <v>19423.950607168801</v>
      </c>
      <c r="D132" s="19">
        <v>0.05</v>
      </c>
      <c r="E132" s="11">
        <f>D132*C132</f>
        <v>971.19753035844008</v>
      </c>
    </row>
    <row r="133" spans="1:5" ht="86.4" x14ac:dyDescent="0.3">
      <c r="A133" s="92" t="s">
        <v>32</v>
      </c>
      <c r="B133" s="25" t="s">
        <v>157</v>
      </c>
      <c r="C133" s="69">
        <f>SUM(C131+E131+E132)/(1-D133)</f>
        <v>23006.371277526498</v>
      </c>
      <c r="D133" s="19">
        <f>SUM(D134:D137)</f>
        <v>0.11349999999999999</v>
      </c>
      <c r="E133" s="11">
        <f>D133*C133</f>
        <v>2611.2231399992575</v>
      </c>
    </row>
    <row r="134" spans="1:5" x14ac:dyDescent="0.3">
      <c r="A134" s="4"/>
      <c r="B134" s="102" t="s">
        <v>158</v>
      </c>
      <c r="C134" s="103"/>
      <c r="D134" s="24">
        <v>6.4999999999999997E-3</v>
      </c>
      <c r="E134" s="11">
        <f>C133*D134</f>
        <v>149.54141330392224</v>
      </c>
    </row>
    <row r="135" spans="1:5" x14ac:dyDescent="0.3">
      <c r="A135" s="4"/>
      <c r="B135" s="104" t="s">
        <v>159</v>
      </c>
      <c r="C135" s="105"/>
      <c r="D135" s="24">
        <v>0.03</v>
      </c>
      <c r="E135" s="11">
        <f>C133*D135</f>
        <v>690.1911383257949</v>
      </c>
    </row>
    <row r="136" spans="1:5" x14ac:dyDescent="0.3">
      <c r="A136" s="4"/>
      <c r="B136" s="104" t="s">
        <v>160</v>
      </c>
      <c r="C136" s="105"/>
      <c r="D136" s="23">
        <v>0.05</v>
      </c>
      <c r="E136" s="11">
        <f>C133*D136</f>
        <v>1150.318563876325</v>
      </c>
    </row>
    <row r="137" spans="1:5" x14ac:dyDescent="0.3">
      <c r="A137" s="4"/>
      <c r="B137" s="104" t="s">
        <v>172</v>
      </c>
      <c r="C137" s="105"/>
      <c r="D137" s="76">
        <v>2.7E-2</v>
      </c>
      <c r="E137" s="11">
        <f>C133*D137</f>
        <v>621.17202449321542</v>
      </c>
    </row>
    <row r="138" spans="1:5" x14ac:dyDescent="0.3">
      <c r="A138" s="106" t="s">
        <v>70</v>
      </c>
      <c r="B138" s="107"/>
      <c r="C138" s="107"/>
      <c r="D138" s="108"/>
      <c r="E138" s="12">
        <f>SUM(E131+E132+E133)</f>
        <v>4507.3706992704974</v>
      </c>
    </row>
    <row r="139" spans="1:5" x14ac:dyDescent="0.3">
      <c r="A139" s="109" t="s">
        <v>162</v>
      </c>
      <c r="B139" s="109"/>
      <c r="C139" s="109"/>
    </row>
    <row r="140" spans="1:5" ht="26.4" customHeight="1" x14ac:dyDescent="0.3">
      <c r="A140" s="109" t="s">
        <v>163</v>
      </c>
      <c r="B140" s="109"/>
      <c r="C140" s="109"/>
    </row>
    <row r="141" spans="1:5" x14ac:dyDescent="0.3">
      <c r="A141" s="52" t="s">
        <v>164</v>
      </c>
    </row>
    <row r="142" spans="1:5" ht="28.8" x14ac:dyDescent="0.3">
      <c r="A142" s="4"/>
      <c r="B142" s="5" t="s">
        <v>165</v>
      </c>
      <c r="C142" s="3" t="s">
        <v>61</v>
      </c>
    </row>
    <row r="143" spans="1:5" ht="26.4" customHeight="1" x14ac:dyDescent="0.3">
      <c r="A143" s="91" t="s">
        <v>62</v>
      </c>
      <c r="B143" s="4" t="s">
        <v>59</v>
      </c>
      <c r="C143" s="11">
        <f>C38</f>
        <v>11081.16</v>
      </c>
    </row>
    <row r="144" spans="1:5" ht="28.8" x14ac:dyDescent="0.3">
      <c r="A144" s="91" t="s">
        <v>30</v>
      </c>
      <c r="B144" s="4" t="s">
        <v>72</v>
      </c>
      <c r="C144" s="11">
        <f>D84</f>
        <v>6504.8450902239993</v>
      </c>
    </row>
    <row r="145" spans="1:3" ht="24" customHeight="1" x14ac:dyDescent="0.3">
      <c r="A145" s="91" t="s">
        <v>32</v>
      </c>
      <c r="B145" s="4" t="s">
        <v>120</v>
      </c>
      <c r="C145" s="11">
        <f>D93</f>
        <v>762.99548803200003</v>
      </c>
    </row>
    <row r="146" spans="1:3" ht="28.8" x14ac:dyDescent="0.3">
      <c r="A146" s="91" t="s">
        <v>35</v>
      </c>
      <c r="B146" s="4" t="s">
        <v>166</v>
      </c>
      <c r="C146" s="11">
        <f>D117</f>
        <v>0</v>
      </c>
    </row>
    <row r="147" spans="1:3" ht="22.2" customHeight="1" x14ac:dyDescent="0.3">
      <c r="A147" s="91" t="s">
        <v>38</v>
      </c>
      <c r="B147" s="4" t="s">
        <v>147</v>
      </c>
      <c r="C147" s="11">
        <f>C126</f>
        <v>150</v>
      </c>
    </row>
    <row r="148" spans="1:3" x14ac:dyDescent="0.3">
      <c r="A148" s="98" t="s">
        <v>167</v>
      </c>
      <c r="B148" s="99"/>
      <c r="C148" s="26">
        <f>SUM(C143:C147)</f>
        <v>18499.000578256</v>
      </c>
    </row>
    <row r="149" spans="1:3" x14ac:dyDescent="0.3">
      <c r="A149" s="91" t="s">
        <v>40</v>
      </c>
      <c r="B149" s="4" t="s">
        <v>168</v>
      </c>
      <c r="C149" s="11">
        <f>E138</f>
        <v>4507.3706992704974</v>
      </c>
    </row>
    <row r="150" spans="1:3" x14ac:dyDescent="0.3">
      <c r="A150" s="100" t="s">
        <v>169</v>
      </c>
      <c r="B150" s="101"/>
      <c r="C150" s="12">
        <f>SUM(C143:C147)+C149</f>
        <v>23006.371277526498</v>
      </c>
    </row>
    <row r="151" spans="1:3" x14ac:dyDescent="0.3">
      <c r="B151" s="35" t="s">
        <v>170</v>
      </c>
      <c r="C151">
        <f>ROUND(C150/C38,2)</f>
        <v>2.08</v>
      </c>
    </row>
  </sheetData>
  <mergeCells count="45">
    <mergeCell ref="A38:B38"/>
    <mergeCell ref="A2:C2"/>
    <mergeCell ref="A5:C5"/>
    <mergeCell ref="A7:C7"/>
    <mergeCell ref="L8:N8"/>
    <mergeCell ref="L9:N9"/>
    <mergeCell ref="L10:N10"/>
    <mergeCell ref="L11:N11"/>
    <mergeCell ref="A13:C13"/>
    <mergeCell ref="A21:C21"/>
    <mergeCell ref="A27:C27"/>
    <mergeCell ref="A28:C28"/>
    <mergeCell ref="A75:E75"/>
    <mergeCell ref="A39:C39"/>
    <mergeCell ref="A46:B46"/>
    <mergeCell ref="A47:C47"/>
    <mergeCell ref="A48:C48"/>
    <mergeCell ref="A49:C49"/>
    <mergeCell ref="A61:B61"/>
    <mergeCell ref="A62:C62"/>
    <mergeCell ref="A63:C63"/>
    <mergeCell ref="A64:C64"/>
    <mergeCell ref="A69:A70"/>
    <mergeCell ref="B69:B70"/>
    <mergeCell ref="A127:C127"/>
    <mergeCell ref="A76:C76"/>
    <mergeCell ref="A77:F77"/>
    <mergeCell ref="A84:B84"/>
    <mergeCell ref="A93:B93"/>
    <mergeCell ref="A94:D94"/>
    <mergeCell ref="A96:C96"/>
    <mergeCell ref="A106:B106"/>
    <mergeCell ref="A111:B111"/>
    <mergeCell ref="A117:B117"/>
    <mergeCell ref="A118:C118"/>
    <mergeCell ref="A126:B126"/>
    <mergeCell ref="A148:B148"/>
    <mergeCell ref="A150:B150"/>
    <mergeCell ref="B134:C134"/>
    <mergeCell ref="B135:C135"/>
    <mergeCell ref="B137:C137"/>
    <mergeCell ref="A138:D138"/>
    <mergeCell ref="A139:C139"/>
    <mergeCell ref="A140:C140"/>
    <mergeCell ref="B136:C1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7e7eab-a280-454c-be1e-9b012ac8acec" xsi:nil="true"/>
    <lcf76f155ced4ddcb4097134ff3c332f xmlns="4644d2dd-3b01-4ec4-aaa3-e395440d43e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4F9FCB2B04B34DA526E1280E0BB45D" ma:contentTypeVersion="17" ma:contentTypeDescription="Crie um novo documento." ma:contentTypeScope="" ma:versionID="0d9d86ed0939eb3ebd00a2a24aeae4ec">
  <xsd:schema xmlns:xsd="http://www.w3.org/2001/XMLSchema" xmlns:xs="http://www.w3.org/2001/XMLSchema" xmlns:p="http://schemas.microsoft.com/office/2006/metadata/properties" xmlns:ns2="4644d2dd-3b01-4ec4-aaa3-e395440d43e4" xmlns:ns3="217e7eab-a280-454c-be1e-9b012ac8acec" targetNamespace="http://schemas.microsoft.com/office/2006/metadata/properties" ma:root="true" ma:fieldsID="695a2a054f281f2c0102a0508652685d" ns2:_="" ns3:_="">
    <xsd:import namespace="4644d2dd-3b01-4ec4-aaa3-e395440d43e4"/>
    <xsd:import namespace="217e7eab-a280-454c-be1e-9b012ac8ac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4d2dd-3b01-4ec4-aaa3-e395440d43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f6d49e3-f513-4d1b-b777-6b08b78e4c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e7eab-a280-454c-be1e-9b012ac8ac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b47674a-caa0-42a9-853d-acd6a319d881}" ma:internalName="TaxCatchAll" ma:showField="CatchAllData" ma:web="217e7eab-a280-454c-be1e-9b012ac8ac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2B2D7B-787C-4D1C-B73C-95CE340121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477AC4-DB7A-420B-A0CE-6E313FECB260}">
  <ds:schemaRefs>
    <ds:schemaRef ds:uri="http://schemas.microsoft.com/office/2006/metadata/properties"/>
    <ds:schemaRef ds:uri="http://schemas.microsoft.com/office/infopath/2007/PartnerControls"/>
    <ds:schemaRef ds:uri="217e7eab-a280-454c-be1e-9b012ac8acec"/>
    <ds:schemaRef ds:uri="4644d2dd-3b01-4ec4-aaa3-e395440d43e4"/>
  </ds:schemaRefs>
</ds:datastoreItem>
</file>

<file path=customXml/itemProps3.xml><?xml version="1.0" encoding="utf-8"?>
<ds:datastoreItem xmlns:ds="http://schemas.openxmlformats.org/officeDocument/2006/customXml" ds:itemID="{170D36CD-0F58-43BC-A3CE-2EBBC1EB3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44d2dd-3b01-4ec4-aaa3-e395440d43e4"/>
    <ds:schemaRef ds:uri="217e7eab-a280-454c-be1e-9b012ac8ac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Resumo</vt:lpstr>
      <vt:lpstr>Desenvolvedor Sênior</vt:lpstr>
      <vt:lpstr>Desenvolvedor Pleno</vt:lpstr>
      <vt:lpstr>Desenvolvedor Júnior</vt:lpstr>
      <vt:lpstr>Desenvolvedor Mobile Sênior</vt:lpstr>
      <vt:lpstr>Desenvolvedor Mobile Pleno </vt:lpstr>
      <vt:lpstr>Líder Técnico </vt:lpstr>
      <vt:lpstr>Engenheiro de IA</vt:lpstr>
      <vt:lpstr>Analista UX-UI </vt:lpstr>
      <vt:lpstr>Analista de Testes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Tiago Lira</dc:creator>
  <cp:keywords/>
  <dc:description/>
  <cp:lastModifiedBy>Carla Simone da Silva Barros</cp:lastModifiedBy>
  <cp:revision/>
  <dcterms:created xsi:type="dcterms:W3CDTF">2020-08-10T13:11:38Z</dcterms:created>
  <dcterms:modified xsi:type="dcterms:W3CDTF">2026-08-25T22:48:47Z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0x010100644F9FCB2B04B34DA526E1280E0BB45D</vt:lpwstr>
  </property>
  <property fmtid="{D5CDD505-2E9C-101B-9397-08002B2CF9AE}" pid="3" name="MediaServiceImageTags">
    <vt:lpwstr/>
  </property>
</Properties>
</file>